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LAN ANH\1. LAN ANH_QLNS\VU LAN ANH\VU LAN ANH 2026\1. BC thu chi NS 2025, phương án PB NS 2026\Trình phân bổ DT 2026\Công khai NS\"/>
    </mc:Choice>
  </mc:AlternateContent>
  <xr:revisionPtr revIDLastSave="0" documentId="13_ncr:1_{D714AC0B-3215-4CE5-971C-1DA68A8E73FA}" xr6:coauthVersionLast="47" xr6:coauthVersionMax="47" xr10:uidLastSave="{00000000-0000-0000-0000-000000000000}"/>
  <bookViews>
    <workbookView xWindow="-120" yWindow="-120" windowWidth="29040" windowHeight="15840" tabRatio="852" activeTab="5" xr2:uid="{00000000-000D-0000-FFFF-FFFF00000000}"/>
  </bookViews>
  <sheets>
    <sheet name="108" sheetId="27" r:id="rId1"/>
    <sheet name="109" sheetId="28" r:id="rId2"/>
    <sheet name="110" sheetId="29" r:id="rId3"/>
    <sheet name="111" sheetId="30" r:id="rId4"/>
    <sheet name="112" sheetId="31" r:id="rId5"/>
    <sheet name="Phụ biểu 01" sheetId="32" r:id="rId6"/>
    <sheet name="B15" sheetId="1" state="hidden" r:id="rId7"/>
    <sheet name="B16" sheetId="2" state="hidden" r:id="rId8"/>
    <sheet name="b17" sheetId="3" state="hidden" r:id="rId9"/>
    <sheet name="b34" sheetId="10" state="hidden" r:id="rId10"/>
    <sheet name="b35" sheetId="11" state="hidden" r:id="rId11"/>
    <sheet name="B36" sheetId="12" state="hidden" r:id="rId12"/>
    <sheet name="B37 " sheetId="13" state="hidden" r:id="rId13"/>
    <sheet name="B8-38" sheetId="14" state="hidden" r:id="rId14"/>
    <sheet name="B9-46 " sheetId="16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0" localSheetId="0">'[1]PNT-QUOT-#3'!#REF!</definedName>
    <definedName name="\0" localSheetId="1">'[1]PNT-QUOT-#3'!#REF!</definedName>
    <definedName name="\0" localSheetId="2">'[1]PNT-QUOT-#3'!#REF!</definedName>
    <definedName name="\0" localSheetId="3">'[1]PNT-QUOT-#3'!#REF!</definedName>
    <definedName name="\0" localSheetId="4">'[1]PNT-QUOT-#3'!#REF!</definedName>
    <definedName name="\0" localSheetId="6">'[1]PNT-QUOT-#3'!#REF!</definedName>
    <definedName name="\0" localSheetId="7">'[1]PNT-QUOT-#3'!#REF!</definedName>
    <definedName name="\0" localSheetId="8">'[1]PNT-QUOT-#3'!#REF!</definedName>
    <definedName name="\0">'[1]PNT-QUOT-#3'!#REF!</definedName>
    <definedName name="\z" localSheetId="0">'[1]COAT&amp;WRAP-QIOT-#3'!#REF!</definedName>
    <definedName name="\z" localSheetId="1">'[1]COAT&amp;WRAP-QIOT-#3'!#REF!</definedName>
    <definedName name="\z" localSheetId="2">'[1]COAT&amp;WRAP-QIOT-#3'!#REF!</definedName>
    <definedName name="\z" localSheetId="3">'[1]COAT&amp;WRAP-QIOT-#3'!#REF!</definedName>
    <definedName name="\z" localSheetId="4">'[1]COAT&amp;WRAP-QIOT-#3'!#REF!</definedName>
    <definedName name="\z" localSheetId="6">'[1]COAT&amp;WRAP-QIOT-#3'!#REF!</definedName>
    <definedName name="\z" localSheetId="7">'[1]COAT&amp;WRAP-QIOT-#3'!#REF!</definedName>
    <definedName name="\z" localSheetId="8">'[1]COAT&amp;WRAP-QIOT-#3'!#REF!</definedName>
    <definedName name="\z">'[1]COAT&amp;WRAP-QIOT-#3'!#REF!</definedName>
    <definedName name="_Fill">#REF!</definedName>
    <definedName name="_Key1">#REF!</definedName>
    <definedName name="_Key2">#REF!</definedName>
    <definedName name="_Sort">#REF!</definedName>
    <definedName name="A" localSheetId="0">'[1]PNT-QUOT-#3'!#REF!</definedName>
    <definedName name="A" localSheetId="1">'[1]PNT-QUOT-#3'!#REF!</definedName>
    <definedName name="A" localSheetId="2">'[1]PNT-QUOT-#3'!#REF!</definedName>
    <definedName name="A" localSheetId="3">'[1]PNT-QUOT-#3'!#REF!</definedName>
    <definedName name="A" localSheetId="4">'[1]PNT-QUOT-#3'!#REF!</definedName>
    <definedName name="A" localSheetId="6">'[1]PNT-QUOT-#3'!#REF!</definedName>
    <definedName name="A" localSheetId="7">'[1]PNT-QUOT-#3'!#REF!</definedName>
    <definedName name="A" localSheetId="8">'[1]PNT-QUOT-#3'!#REF!</definedName>
    <definedName name="A">'[1]PNT-QUOT-#3'!#REF!</definedName>
    <definedName name="AAA" localSheetId="0">'[2]MTL$-INTER'!#REF!</definedName>
    <definedName name="AAA" localSheetId="1">'[2]MTL$-INTER'!#REF!</definedName>
    <definedName name="AAA" localSheetId="2">'[2]MTL$-INTER'!#REF!</definedName>
    <definedName name="AAA" localSheetId="3">'[2]MTL$-INTER'!#REF!</definedName>
    <definedName name="AAA" localSheetId="4">'[2]MTL$-INTER'!#REF!</definedName>
    <definedName name="AAA" localSheetId="6">'[2]MTL$-INTER'!#REF!</definedName>
    <definedName name="AAA" localSheetId="7">'[2]MTL$-INTER'!#REF!</definedName>
    <definedName name="AAA" localSheetId="8">'[2]MTL$-INTER'!#REF!</definedName>
    <definedName name="AAA">'[2]MTL$-INTER'!#REF!</definedName>
    <definedName name="B" localSheetId="0">'[1]PNT-QUOT-#3'!#REF!</definedName>
    <definedName name="B" localSheetId="1">'[1]PNT-QUOT-#3'!#REF!</definedName>
    <definedName name="B" localSheetId="2">'[1]PNT-QUOT-#3'!#REF!</definedName>
    <definedName name="B" localSheetId="3">'[1]PNT-QUOT-#3'!#REF!</definedName>
    <definedName name="B" localSheetId="4">'[1]PNT-QUOT-#3'!#REF!</definedName>
    <definedName name="B" localSheetId="6">'[1]PNT-QUOT-#3'!#REF!</definedName>
    <definedName name="B" localSheetId="7">'[1]PNT-QUOT-#3'!#REF!</definedName>
    <definedName name="B" localSheetId="8">'[1]PNT-QUOT-#3'!#REF!</definedName>
    <definedName name="B">'[1]PNT-QUOT-#3'!#REF!</definedName>
    <definedName name="chuong_phuluc_46" localSheetId="14">'B9-46 '!$R$1</definedName>
    <definedName name="chuong_phuluc_46_name" localSheetId="14">'B9-46 '!$A$2</definedName>
    <definedName name="COAT" localSheetId="0">'[1]PNT-QUOT-#3'!#REF!</definedName>
    <definedName name="COAT" localSheetId="1">'[1]PNT-QUOT-#3'!#REF!</definedName>
    <definedName name="COAT" localSheetId="2">'[1]PNT-QUOT-#3'!#REF!</definedName>
    <definedName name="COAT" localSheetId="3">'[1]PNT-QUOT-#3'!#REF!</definedName>
    <definedName name="COAT" localSheetId="4">'[1]PNT-QUOT-#3'!#REF!</definedName>
    <definedName name="COAT" localSheetId="6">'[1]PNT-QUOT-#3'!#REF!</definedName>
    <definedName name="COAT" localSheetId="7">'[1]PNT-QUOT-#3'!#REF!</definedName>
    <definedName name="COAT" localSheetId="8">'[1]PNT-QUOT-#3'!#REF!</definedName>
    <definedName name="COAT">'[1]PNT-QUOT-#3'!#REF!</definedName>
    <definedName name="CS_10" localSheetId="0">#REF!</definedName>
    <definedName name="CS_10" localSheetId="1">#REF!</definedName>
    <definedName name="CS_10" localSheetId="2">#REF!</definedName>
    <definedName name="CS_10" localSheetId="3">#REF!</definedName>
    <definedName name="CS_10" localSheetId="4">#REF!</definedName>
    <definedName name="CS_10">#REF!</definedName>
    <definedName name="CS_100" localSheetId="0">#REF!</definedName>
    <definedName name="CS_100" localSheetId="1">#REF!</definedName>
    <definedName name="CS_100" localSheetId="2">#REF!</definedName>
    <definedName name="CS_100" localSheetId="3">#REF!</definedName>
    <definedName name="CS_100" localSheetId="4">#REF!</definedName>
    <definedName name="CS_100">#REF!</definedName>
    <definedName name="CS_10S" localSheetId="0">#REF!</definedName>
    <definedName name="CS_10S" localSheetId="1">#REF!</definedName>
    <definedName name="CS_10S" localSheetId="2">#REF!</definedName>
    <definedName name="CS_10S" localSheetId="3">#REF!</definedName>
    <definedName name="CS_10S" localSheetId="4">#REF!</definedName>
    <definedName name="CS_10S">#REF!</definedName>
    <definedName name="CS_120" localSheetId="0">#REF!</definedName>
    <definedName name="CS_120" localSheetId="1">#REF!</definedName>
    <definedName name="CS_120" localSheetId="2">#REF!</definedName>
    <definedName name="CS_120" localSheetId="3">#REF!</definedName>
    <definedName name="CS_120" localSheetId="4">#REF!</definedName>
    <definedName name="CS_120">#REF!</definedName>
    <definedName name="CS_140" localSheetId="0">#REF!</definedName>
    <definedName name="CS_140" localSheetId="1">#REF!</definedName>
    <definedName name="CS_140" localSheetId="2">#REF!</definedName>
    <definedName name="CS_140" localSheetId="3">#REF!</definedName>
    <definedName name="CS_140" localSheetId="4">#REF!</definedName>
    <definedName name="CS_140">#REF!</definedName>
    <definedName name="CS_160" localSheetId="0">#REF!</definedName>
    <definedName name="CS_160" localSheetId="1">#REF!</definedName>
    <definedName name="CS_160" localSheetId="2">#REF!</definedName>
    <definedName name="CS_160" localSheetId="3">#REF!</definedName>
    <definedName name="CS_160" localSheetId="4">#REF!</definedName>
    <definedName name="CS_160">#REF!</definedName>
    <definedName name="CS_20" localSheetId="0">#REF!</definedName>
    <definedName name="CS_20" localSheetId="1">#REF!</definedName>
    <definedName name="CS_20" localSheetId="2">#REF!</definedName>
    <definedName name="CS_20" localSheetId="3">#REF!</definedName>
    <definedName name="CS_20" localSheetId="4">#REF!</definedName>
    <definedName name="CS_20">#REF!</definedName>
    <definedName name="CS_30" localSheetId="0">#REF!</definedName>
    <definedName name="CS_30" localSheetId="1">#REF!</definedName>
    <definedName name="CS_30" localSheetId="2">#REF!</definedName>
    <definedName name="CS_30" localSheetId="3">#REF!</definedName>
    <definedName name="CS_30" localSheetId="4">#REF!</definedName>
    <definedName name="CS_30">#REF!</definedName>
    <definedName name="CS_40" localSheetId="0">#REF!</definedName>
    <definedName name="CS_40" localSheetId="1">#REF!</definedName>
    <definedName name="CS_40" localSheetId="2">#REF!</definedName>
    <definedName name="CS_40" localSheetId="3">#REF!</definedName>
    <definedName name="CS_40" localSheetId="4">#REF!</definedName>
    <definedName name="CS_40">#REF!</definedName>
    <definedName name="CS_40S" localSheetId="0">#REF!</definedName>
    <definedName name="CS_40S" localSheetId="1">#REF!</definedName>
    <definedName name="CS_40S" localSheetId="2">#REF!</definedName>
    <definedName name="CS_40S" localSheetId="3">#REF!</definedName>
    <definedName name="CS_40S" localSheetId="4">#REF!</definedName>
    <definedName name="CS_40S">#REF!</definedName>
    <definedName name="CS_5S" localSheetId="0">#REF!</definedName>
    <definedName name="CS_5S" localSheetId="1">#REF!</definedName>
    <definedName name="CS_5S" localSheetId="2">#REF!</definedName>
    <definedName name="CS_5S" localSheetId="3">#REF!</definedName>
    <definedName name="CS_5S" localSheetId="4">#REF!</definedName>
    <definedName name="CS_5S">#REF!</definedName>
    <definedName name="CS_60" localSheetId="0">#REF!</definedName>
    <definedName name="CS_60" localSheetId="1">#REF!</definedName>
    <definedName name="CS_60" localSheetId="2">#REF!</definedName>
    <definedName name="CS_60" localSheetId="3">#REF!</definedName>
    <definedName name="CS_60" localSheetId="4">#REF!</definedName>
    <definedName name="CS_60">#REF!</definedName>
    <definedName name="CS_80" localSheetId="0">#REF!</definedName>
    <definedName name="CS_80" localSheetId="1">#REF!</definedName>
    <definedName name="CS_80" localSheetId="2">#REF!</definedName>
    <definedName name="CS_80" localSheetId="3">#REF!</definedName>
    <definedName name="CS_80" localSheetId="4">#REF!</definedName>
    <definedName name="CS_80">#REF!</definedName>
    <definedName name="CS_80S" localSheetId="0">#REF!</definedName>
    <definedName name="CS_80S" localSheetId="1">#REF!</definedName>
    <definedName name="CS_80S" localSheetId="2">#REF!</definedName>
    <definedName name="CS_80S" localSheetId="3">#REF!</definedName>
    <definedName name="CS_80S" localSheetId="4">#REF!</definedName>
    <definedName name="CS_80S">#REF!</definedName>
    <definedName name="CS_STD" localSheetId="0">#REF!</definedName>
    <definedName name="CS_STD" localSheetId="1">#REF!</definedName>
    <definedName name="CS_STD" localSheetId="2">#REF!</definedName>
    <definedName name="CS_STD" localSheetId="3">#REF!</definedName>
    <definedName name="CS_STD" localSheetId="4">#REF!</definedName>
    <definedName name="CS_STD">#REF!</definedName>
    <definedName name="CS_XS" localSheetId="0">#REF!</definedName>
    <definedName name="CS_XS" localSheetId="1">#REF!</definedName>
    <definedName name="CS_XS" localSheetId="2">#REF!</definedName>
    <definedName name="CS_XS" localSheetId="3">#REF!</definedName>
    <definedName name="CS_XS" localSheetId="4">#REF!</definedName>
    <definedName name="CS_XS">#REF!</definedName>
    <definedName name="CS_XXS" localSheetId="0">#REF!</definedName>
    <definedName name="CS_XXS" localSheetId="1">#REF!</definedName>
    <definedName name="CS_XXS" localSheetId="2">#REF!</definedName>
    <definedName name="CS_XXS" localSheetId="3">#REF!</definedName>
    <definedName name="CS_XXS" localSheetId="4">#REF!</definedName>
    <definedName name="CS_XXS">#REF!</definedName>
    <definedName name="FP" localSheetId="0">'[1]COAT&amp;WRAP-QIOT-#3'!#REF!</definedName>
    <definedName name="FP" localSheetId="1">'[1]COAT&amp;WRAP-QIOT-#3'!#REF!</definedName>
    <definedName name="FP" localSheetId="2">'[1]COAT&amp;WRAP-QIOT-#3'!#REF!</definedName>
    <definedName name="FP" localSheetId="3">'[1]COAT&amp;WRAP-QIOT-#3'!#REF!</definedName>
    <definedName name="FP" localSheetId="4">'[1]COAT&amp;WRAP-QIOT-#3'!#REF!</definedName>
    <definedName name="FP" localSheetId="6">'[1]COAT&amp;WRAP-QIOT-#3'!#REF!</definedName>
    <definedName name="FP" localSheetId="7">'[1]COAT&amp;WRAP-QIOT-#3'!#REF!</definedName>
    <definedName name="FP" localSheetId="8">'[1]COAT&amp;WRAP-QIOT-#3'!#REF!</definedName>
    <definedName name="FP">'[1]COAT&amp;WRAP-QIOT-#3'!#REF!</definedName>
    <definedName name="IO" localSheetId="0">'[1]COAT&amp;WRAP-QIOT-#3'!#REF!</definedName>
    <definedName name="IO" localSheetId="1">'[1]COAT&amp;WRAP-QIOT-#3'!#REF!</definedName>
    <definedName name="IO" localSheetId="2">'[1]COAT&amp;WRAP-QIOT-#3'!#REF!</definedName>
    <definedName name="IO" localSheetId="3">'[1]COAT&amp;WRAP-QIOT-#3'!#REF!</definedName>
    <definedName name="IO" localSheetId="4">'[1]COAT&amp;WRAP-QIOT-#3'!#REF!</definedName>
    <definedName name="IO" localSheetId="6">'[1]COAT&amp;WRAP-QIOT-#3'!#REF!</definedName>
    <definedName name="IO" localSheetId="7">'[1]COAT&amp;WRAP-QIOT-#3'!#REF!</definedName>
    <definedName name="IO" localSheetId="8">'[1]COAT&amp;WRAP-QIOT-#3'!#REF!</definedName>
    <definedName name="IO">'[1]COAT&amp;WRAP-QIOT-#3'!#REF!</definedName>
    <definedName name="MAT" localSheetId="0">'[1]COAT&amp;WRAP-QIOT-#3'!#REF!</definedName>
    <definedName name="MAT" localSheetId="1">'[1]COAT&amp;WRAP-QIOT-#3'!#REF!</definedName>
    <definedName name="MAT" localSheetId="2">'[1]COAT&amp;WRAP-QIOT-#3'!#REF!</definedName>
    <definedName name="MAT" localSheetId="3">'[1]COAT&amp;WRAP-QIOT-#3'!#REF!</definedName>
    <definedName name="MAT" localSheetId="4">'[1]COAT&amp;WRAP-QIOT-#3'!#REF!</definedName>
    <definedName name="MAT" localSheetId="6">'[1]COAT&amp;WRAP-QIOT-#3'!#REF!</definedName>
    <definedName name="MAT" localSheetId="7">'[1]COAT&amp;WRAP-QIOT-#3'!#REF!</definedName>
    <definedName name="MAT" localSheetId="8">'[1]COAT&amp;WRAP-QIOT-#3'!#REF!</definedName>
    <definedName name="MAT">'[1]COAT&amp;WRAP-QIOT-#3'!#REF!</definedName>
    <definedName name="MF" localSheetId="0">'[1]COAT&amp;WRAP-QIOT-#3'!#REF!</definedName>
    <definedName name="MF" localSheetId="1">'[1]COAT&amp;WRAP-QIOT-#3'!#REF!</definedName>
    <definedName name="MF" localSheetId="2">'[1]COAT&amp;WRAP-QIOT-#3'!#REF!</definedName>
    <definedName name="MF" localSheetId="3">'[1]COAT&amp;WRAP-QIOT-#3'!#REF!</definedName>
    <definedName name="MF" localSheetId="4">'[1]COAT&amp;WRAP-QIOT-#3'!#REF!</definedName>
    <definedName name="MF" localSheetId="6">'[1]COAT&amp;WRAP-QIOT-#3'!#REF!</definedName>
    <definedName name="MF" localSheetId="7">'[1]COAT&amp;WRAP-QIOT-#3'!#REF!</definedName>
    <definedName name="MF" localSheetId="8">'[1]COAT&amp;WRAP-QIOT-#3'!#REF!</definedName>
    <definedName name="MF">'[1]COAT&amp;WRAP-QIOT-#3'!#REF!</definedName>
    <definedName name="P" localSheetId="0">'[1]PNT-QUOT-#3'!#REF!</definedName>
    <definedName name="P" localSheetId="1">'[1]PNT-QUOT-#3'!#REF!</definedName>
    <definedName name="P" localSheetId="2">'[1]PNT-QUOT-#3'!#REF!</definedName>
    <definedName name="P" localSheetId="3">'[1]PNT-QUOT-#3'!#REF!</definedName>
    <definedName name="P" localSheetId="4">'[1]PNT-QUOT-#3'!#REF!</definedName>
    <definedName name="P" localSheetId="6">'[1]PNT-QUOT-#3'!#REF!</definedName>
    <definedName name="P" localSheetId="7">'[1]PNT-QUOT-#3'!#REF!</definedName>
    <definedName name="P" localSheetId="8">'[1]PNT-QUOT-#3'!#REF!</definedName>
    <definedName name="P">'[1]PNT-QUOT-#3'!#REF!</definedName>
    <definedName name="PEJM" localSheetId="0">'[1]COAT&amp;WRAP-QIOT-#3'!#REF!</definedName>
    <definedName name="PEJM" localSheetId="1">'[1]COAT&amp;WRAP-QIOT-#3'!#REF!</definedName>
    <definedName name="PEJM" localSheetId="2">'[1]COAT&amp;WRAP-QIOT-#3'!#REF!</definedName>
    <definedName name="PEJM" localSheetId="3">'[1]COAT&amp;WRAP-QIOT-#3'!#REF!</definedName>
    <definedName name="PEJM" localSheetId="4">'[1]COAT&amp;WRAP-QIOT-#3'!#REF!</definedName>
    <definedName name="PEJM" localSheetId="6">'[1]COAT&amp;WRAP-QIOT-#3'!#REF!</definedName>
    <definedName name="PEJM" localSheetId="7">'[1]COAT&amp;WRAP-QIOT-#3'!#REF!</definedName>
    <definedName name="PEJM" localSheetId="8">'[1]COAT&amp;WRAP-QIOT-#3'!#REF!</definedName>
    <definedName name="PEJM">'[1]COAT&amp;WRAP-QIOT-#3'!#REF!</definedName>
    <definedName name="PF" localSheetId="0">'[1]PNT-QUOT-#3'!#REF!</definedName>
    <definedName name="PF" localSheetId="1">'[1]PNT-QUOT-#3'!#REF!</definedName>
    <definedName name="PF" localSheetId="2">'[1]PNT-QUOT-#3'!#REF!</definedName>
    <definedName name="PF" localSheetId="3">'[1]PNT-QUOT-#3'!#REF!</definedName>
    <definedName name="PF" localSheetId="4">'[1]PNT-QUOT-#3'!#REF!</definedName>
    <definedName name="PF" localSheetId="6">'[1]PNT-QUOT-#3'!#REF!</definedName>
    <definedName name="PF" localSheetId="7">'[1]PNT-QUOT-#3'!#REF!</definedName>
    <definedName name="PF" localSheetId="8">'[1]PNT-QUOT-#3'!#REF!</definedName>
    <definedName name="PF">'[1]PNT-QUOT-#3'!#REF!</definedName>
    <definedName name="PM">[3]IBASE!$AH$16:$AV$110</definedName>
    <definedName name="_xlnm.Print_Area" localSheetId="7">'B16'!$A:$H</definedName>
    <definedName name="_xlnm.Print_Area" localSheetId="8">'b17'!$A$1:$F$41</definedName>
    <definedName name="Print_Area_MI">[4]ESTI.!$A$1:$U$52</definedName>
    <definedName name="_xlnm.Print_Titles" localSheetId="1">'109'!$5:$8</definedName>
    <definedName name="_xlnm.Print_Titles" localSheetId="3">'111'!$5:$6</definedName>
    <definedName name="_xlnm.Print_Titles" localSheetId="6">'B15'!$6:$6</definedName>
    <definedName name="_xlnm.Print_Titles" localSheetId="7">'B16'!$6:$7</definedName>
    <definedName name="_xlnm.Print_Titles" localSheetId="8">'b17'!$5:$5</definedName>
    <definedName name="_xlnm.Print_Titles" localSheetId="9">'b34'!$5:$5</definedName>
    <definedName name="_xlnm.Print_Titles" localSheetId="10">'b35'!$5:$6</definedName>
    <definedName name="_xlnm.Print_Titles" localSheetId="12">'B37 '!$6:$7</definedName>
    <definedName name="RT" localSheetId="0">'[1]COAT&amp;WRAP-QIOT-#3'!#REF!</definedName>
    <definedName name="RT" localSheetId="1">'[1]COAT&amp;WRAP-QIOT-#3'!#REF!</definedName>
    <definedName name="RT" localSheetId="2">'[1]COAT&amp;WRAP-QIOT-#3'!#REF!</definedName>
    <definedName name="RT" localSheetId="3">'[1]COAT&amp;WRAP-QIOT-#3'!#REF!</definedName>
    <definedName name="RT" localSheetId="4">'[1]COAT&amp;WRAP-QIOT-#3'!#REF!</definedName>
    <definedName name="RT" localSheetId="6">'[1]COAT&amp;WRAP-QIOT-#3'!#REF!</definedName>
    <definedName name="RT" localSheetId="7">'[1]COAT&amp;WRAP-QIOT-#3'!#REF!</definedName>
    <definedName name="RT" localSheetId="8">'[1]COAT&amp;WRAP-QIOT-#3'!#REF!</definedName>
    <definedName name="RT">'[1]COAT&amp;WRAP-QIOT-#3'!#REF!</definedName>
    <definedName name="SB">[3]IBASE!$AH$7:$AL$14</definedName>
    <definedName name="SORT" localSheetId="0">#REF!</definedName>
    <definedName name="SORT" localSheetId="1">#REF!</definedName>
    <definedName name="SORT" localSheetId="2">#REF!</definedName>
    <definedName name="SORT" localSheetId="3">#REF!</definedName>
    <definedName name="SORT" localSheetId="4">#REF!</definedName>
    <definedName name="SORT" localSheetId="7">#REF!</definedName>
    <definedName name="SORT" localSheetId="8">#REF!</definedName>
    <definedName name="SORT">#REF!</definedName>
    <definedName name="SORT_AREA">'[4]DI-ESTI'!$A$8:$R$489</definedName>
    <definedName name="SP" localSheetId="0">'[1]PNT-QUOT-#3'!#REF!</definedName>
    <definedName name="SP" localSheetId="1">'[1]PNT-QUOT-#3'!#REF!</definedName>
    <definedName name="SP" localSheetId="2">'[1]PNT-QUOT-#3'!#REF!</definedName>
    <definedName name="SP" localSheetId="3">'[1]PNT-QUOT-#3'!#REF!</definedName>
    <definedName name="SP" localSheetId="4">'[1]PNT-QUOT-#3'!#REF!</definedName>
    <definedName name="SP" localSheetId="6">'[1]PNT-QUOT-#3'!#REF!</definedName>
    <definedName name="SP" localSheetId="7">'[1]PNT-QUOT-#3'!#REF!</definedName>
    <definedName name="SP" localSheetId="8">'[1]PNT-QUOT-#3'!#REF!</definedName>
    <definedName name="SP">'[1]PNT-QUOT-#3'!#REF!</definedName>
    <definedName name="THK" localSheetId="0">'[1]COAT&amp;WRAP-QIOT-#3'!#REF!</definedName>
    <definedName name="THK" localSheetId="1">'[1]COAT&amp;WRAP-QIOT-#3'!#REF!</definedName>
    <definedName name="THK" localSheetId="2">'[1]COAT&amp;WRAP-QIOT-#3'!#REF!</definedName>
    <definedName name="THK" localSheetId="3">'[1]COAT&amp;WRAP-QIOT-#3'!#REF!</definedName>
    <definedName name="THK" localSheetId="4">'[1]COAT&amp;WRAP-QIOT-#3'!#REF!</definedName>
    <definedName name="THK" localSheetId="6">'[1]COAT&amp;WRAP-QIOT-#3'!#REF!</definedName>
    <definedName name="THK" localSheetId="7">'[1]COAT&amp;WRAP-QIOT-#3'!#REF!</definedName>
    <definedName name="THK" localSheetId="8">'[1]COAT&amp;WRAP-QIOT-#3'!#REF!</definedName>
    <definedName name="THK">'[1]COAT&amp;WRAP-QIOT-#3'!#REF!</definedName>
    <definedName name="ZYX" localSheetId="0">#REF!</definedName>
    <definedName name="ZYX" localSheetId="1">#REF!</definedName>
    <definedName name="ZYX" localSheetId="2">#REF!</definedName>
    <definedName name="ZYX" localSheetId="3">#REF!</definedName>
    <definedName name="ZYX" localSheetId="4">#REF!</definedName>
    <definedName name="ZYX" localSheetId="7">#REF!</definedName>
    <definedName name="ZYX" localSheetId="8">#REF!</definedName>
    <definedName name="ZYX">#REF!</definedName>
    <definedName name="ZZZ" localSheetId="0">#REF!</definedName>
    <definedName name="ZZZ" localSheetId="1">#REF!</definedName>
    <definedName name="ZZZ" localSheetId="2">#REF!</definedName>
    <definedName name="ZZZ" localSheetId="3">#REF!</definedName>
    <definedName name="ZZZ" localSheetId="4">#REF!</definedName>
    <definedName name="ZZZ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2" l="1"/>
  <c r="C38" i="32" s="1"/>
  <c r="N37" i="32"/>
  <c r="N36" i="32" s="1"/>
  <c r="D37" i="32"/>
  <c r="C37" i="32" s="1"/>
  <c r="C36" i="32" s="1"/>
  <c r="S36" i="32"/>
  <c r="R36" i="32"/>
  <c r="Q36" i="32"/>
  <c r="P36" i="32"/>
  <c r="O36" i="32"/>
  <c r="M36" i="32"/>
  <c r="L36" i="32"/>
  <c r="K36" i="32"/>
  <c r="J36" i="32"/>
  <c r="I36" i="32"/>
  <c r="H36" i="32"/>
  <c r="G36" i="32"/>
  <c r="F36" i="32"/>
  <c r="E36" i="32"/>
  <c r="W35" i="32"/>
  <c r="T35" i="32"/>
  <c r="E35" i="32"/>
  <c r="D35" i="32" s="1"/>
  <c r="S34" i="32"/>
  <c r="R34" i="32"/>
  <c r="Q34" i="32"/>
  <c r="P34" i="32"/>
  <c r="N34" i="32"/>
  <c r="M34" i="32"/>
  <c r="K34" i="32"/>
  <c r="J34" i="32"/>
  <c r="I34" i="32"/>
  <c r="H34" i="32"/>
  <c r="F34" i="32"/>
  <c r="E34" i="32"/>
  <c r="W33" i="32"/>
  <c r="T33" i="32"/>
  <c r="E33" i="32"/>
  <c r="D33" i="32" s="1"/>
  <c r="C33" i="32" s="1"/>
  <c r="V32" i="32"/>
  <c r="F32" i="32"/>
  <c r="D32" i="32" s="1"/>
  <c r="C32" i="32" s="1"/>
  <c r="C31" i="32" s="1"/>
  <c r="S31" i="32"/>
  <c r="R31" i="32"/>
  <c r="P31" i="32"/>
  <c r="N31" i="32"/>
  <c r="M31" i="32"/>
  <c r="K31" i="32"/>
  <c r="J31" i="32"/>
  <c r="I31" i="32"/>
  <c r="H31" i="32"/>
  <c r="F30" i="32"/>
  <c r="D30" i="32" s="1"/>
  <c r="AB29" i="32"/>
  <c r="D29" i="32"/>
  <c r="C29" i="32" s="1"/>
  <c r="AB28" i="32"/>
  <c r="D28" i="32"/>
  <c r="C28" i="32" s="1"/>
  <c r="AB27" i="32"/>
  <c r="D27" i="32"/>
  <c r="C27" i="32" s="1"/>
  <c r="AB26" i="32"/>
  <c r="D26" i="32"/>
  <c r="C26" i="32"/>
  <c r="AB25" i="32"/>
  <c r="D25" i="32"/>
  <c r="C25" i="32"/>
  <c r="AB24" i="32"/>
  <c r="D24" i="32"/>
  <c r="C24" i="32" s="1"/>
  <c r="AB23" i="32"/>
  <c r="D23" i="32"/>
  <c r="C23" i="32" s="1"/>
  <c r="AB22" i="32"/>
  <c r="D22" i="32"/>
  <c r="C22" i="32"/>
  <c r="AB21" i="32"/>
  <c r="D21" i="32"/>
  <c r="C21" i="32"/>
  <c r="Z19" i="32"/>
  <c r="Z9" i="32" s="1"/>
  <c r="Y19" i="32"/>
  <c r="X19" i="32"/>
  <c r="V19" i="32"/>
  <c r="V9" i="32" s="1"/>
  <c r="D19" i="32"/>
  <c r="C19" i="32" s="1"/>
  <c r="W18" i="32"/>
  <c r="D18" i="32"/>
  <c r="C18" i="32"/>
  <c r="W17" i="32"/>
  <c r="D17" i="32"/>
  <c r="C17" i="32"/>
  <c r="W16" i="32"/>
  <c r="D16" i="32"/>
  <c r="C16" i="32" s="1"/>
  <c r="D15" i="32"/>
  <c r="C15" i="32"/>
  <c r="N14" i="32"/>
  <c r="D14" i="32" s="1"/>
  <c r="C14" i="32" s="1"/>
  <c r="W13" i="32"/>
  <c r="W9" i="32" s="1"/>
  <c r="E13" i="32"/>
  <c r="D13" i="32" s="1"/>
  <c r="S12" i="32"/>
  <c r="S11" i="32" s="1"/>
  <c r="S10" i="32" s="1"/>
  <c r="R12" i="32"/>
  <c r="R11" i="32" s="1"/>
  <c r="R10" i="32" s="1"/>
  <c r="AM27" i="32" s="1"/>
  <c r="Q12" i="32"/>
  <c r="P12" i="32"/>
  <c r="O12" i="32"/>
  <c r="O11" i="32" s="1"/>
  <c r="O10" i="32" s="1"/>
  <c r="N12" i="32"/>
  <c r="N11" i="32" s="1"/>
  <c r="N10" i="32" s="1"/>
  <c r="M12" i="32"/>
  <c r="L12" i="32"/>
  <c r="K12" i="32"/>
  <c r="K11" i="32" s="1"/>
  <c r="K10" i="32" s="1"/>
  <c r="J12" i="32"/>
  <c r="J11" i="32" s="1"/>
  <c r="J10" i="32" s="1"/>
  <c r="I12" i="32"/>
  <c r="H12" i="32"/>
  <c r="G12" i="32"/>
  <c r="G11" i="32" s="1"/>
  <c r="G10" i="32" s="1"/>
  <c r="F12" i="32"/>
  <c r="F11" i="32" s="1"/>
  <c r="Q11" i="32"/>
  <c r="Q10" i="32" s="1"/>
  <c r="P11" i="32"/>
  <c r="P10" i="32" s="1"/>
  <c r="M11" i="32"/>
  <c r="M10" i="32" s="1"/>
  <c r="L11" i="32"/>
  <c r="L10" i="32" s="1"/>
  <c r="I11" i="32"/>
  <c r="I10" i="32" s="1"/>
  <c r="H11" i="32"/>
  <c r="H10" i="32" s="1"/>
  <c r="AB9" i="32"/>
  <c r="AA9" i="32"/>
  <c r="Y9" i="32"/>
  <c r="X9" i="32"/>
  <c r="U10" i="32" l="1"/>
  <c r="C35" i="32"/>
  <c r="C34" i="32" s="1"/>
  <c r="D34" i="32"/>
  <c r="C13" i="32"/>
  <c r="D12" i="32"/>
  <c r="C30" i="32"/>
  <c r="T29" i="32"/>
  <c r="F31" i="32"/>
  <c r="F10" i="32" s="1"/>
  <c r="E12" i="32"/>
  <c r="E11" i="32" s="1"/>
  <c r="E31" i="32"/>
  <c r="D36" i="32"/>
  <c r="C12" i="32" l="1"/>
  <c r="C11" i="32" s="1"/>
  <c r="C10" i="32" s="1"/>
  <c r="D11" i="32"/>
  <c r="D31" i="32"/>
  <c r="E10" i="32"/>
  <c r="D10" i="32" l="1"/>
  <c r="AD7" i="32" s="1"/>
  <c r="F7" i="30" l="1"/>
  <c r="K64" i="31"/>
  <c r="J64" i="31"/>
  <c r="I64" i="31"/>
  <c r="F64" i="31"/>
  <c r="E64" i="31"/>
  <c r="D64" i="31"/>
  <c r="C64" i="31"/>
  <c r="M53" i="31"/>
  <c r="H53" i="31"/>
  <c r="G53" i="31"/>
  <c r="H52" i="31"/>
  <c r="M52" i="31" s="1"/>
  <c r="H51" i="31"/>
  <c r="M51" i="31" s="1"/>
  <c r="H50" i="31"/>
  <c r="M50" i="31" s="1"/>
  <c r="H49" i="31"/>
  <c r="M49" i="31" s="1"/>
  <c r="H48" i="31"/>
  <c r="M48" i="31" s="1"/>
  <c r="H47" i="31"/>
  <c r="M47" i="31" s="1"/>
  <c r="H46" i="31"/>
  <c r="M46" i="31" s="1"/>
  <c r="H45" i="31"/>
  <c r="M45" i="31" s="1"/>
  <c r="H44" i="31"/>
  <c r="M44" i="31" s="1"/>
  <c r="H43" i="31"/>
  <c r="M43" i="31" s="1"/>
  <c r="H42" i="31"/>
  <c r="M42" i="31" s="1"/>
  <c r="H41" i="31"/>
  <c r="M41" i="31" s="1"/>
  <c r="H40" i="31"/>
  <c r="M40" i="31" s="1"/>
  <c r="H39" i="31"/>
  <c r="M39" i="31" s="1"/>
  <c r="H38" i="31"/>
  <c r="M38" i="31" s="1"/>
  <c r="H37" i="31"/>
  <c r="M37" i="31" s="1"/>
  <c r="H36" i="31"/>
  <c r="M36" i="31" s="1"/>
  <c r="H35" i="31"/>
  <c r="M35" i="31" s="1"/>
  <c r="G35" i="31"/>
  <c r="M34" i="31"/>
  <c r="H34" i="31"/>
  <c r="G34" i="31"/>
  <c r="H33" i="31"/>
  <c r="M33" i="31" s="1"/>
  <c r="H32" i="31"/>
  <c r="M32" i="31" s="1"/>
  <c r="H31" i="31"/>
  <c r="M31" i="31" s="1"/>
  <c r="H30" i="31"/>
  <c r="M30" i="31" s="1"/>
  <c r="H29" i="31"/>
  <c r="M29" i="31" s="1"/>
  <c r="H28" i="31"/>
  <c r="M28" i="31" s="1"/>
  <c r="H27" i="31"/>
  <c r="M27" i="31" s="1"/>
  <c r="H26" i="31"/>
  <c r="M26" i="31" s="1"/>
  <c r="H25" i="31"/>
  <c r="M25" i="31" s="1"/>
  <c r="G25" i="31"/>
  <c r="M24" i="31"/>
  <c r="H24" i="31"/>
  <c r="G24" i="31"/>
  <c r="H23" i="31"/>
  <c r="M23" i="31" s="1"/>
  <c r="G23" i="31"/>
  <c r="M22" i="31"/>
  <c r="H22" i="31"/>
  <c r="G22" i="31"/>
  <c r="H21" i="31"/>
  <c r="M21" i="31" s="1"/>
  <c r="G21" i="31"/>
  <c r="M20" i="31"/>
  <c r="H20" i="31"/>
  <c r="G20" i="31"/>
  <c r="H19" i="31"/>
  <c r="M19" i="31" s="1"/>
  <c r="G19" i="31"/>
  <c r="M18" i="31"/>
  <c r="H18" i="31"/>
  <c r="G18" i="31"/>
  <c r="H17" i="31"/>
  <c r="M17" i="31" s="1"/>
  <c r="G17" i="31"/>
  <c r="M16" i="31"/>
  <c r="H16" i="31"/>
  <c r="G16" i="31"/>
  <c r="H15" i="31"/>
  <c r="M15" i="31" s="1"/>
  <c r="G15" i="31"/>
  <c r="M14" i="31"/>
  <c r="H14" i="31"/>
  <c r="G14" i="31"/>
  <c r="H13" i="31"/>
  <c r="M13" i="31" s="1"/>
  <c r="G13" i="31"/>
  <c r="M12" i="31"/>
  <c r="H12" i="31"/>
  <c r="G12" i="31"/>
  <c r="H11" i="31"/>
  <c r="M11" i="31" s="1"/>
  <c r="G11" i="31"/>
  <c r="M10" i="31"/>
  <c r="H10" i="31"/>
  <c r="G10" i="31"/>
  <c r="L9" i="31"/>
  <c r="L64" i="31" s="1"/>
  <c r="H9" i="31"/>
  <c r="H64" i="31" s="1"/>
  <c r="G9" i="31"/>
  <c r="G64" i="31" s="1"/>
  <c r="D12" i="29"/>
  <c r="C12" i="29"/>
  <c r="C9" i="29"/>
  <c r="C8" i="29" s="1"/>
  <c r="D9" i="29"/>
  <c r="B11" i="29"/>
  <c r="B10" i="29"/>
  <c r="B14" i="29"/>
  <c r="B15" i="29"/>
  <c r="B16" i="29"/>
  <c r="B17" i="29"/>
  <c r="B18" i="29"/>
  <c r="B19" i="29"/>
  <c r="B20" i="29"/>
  <c r="B21" i="29"/>
  <c r="B22" i="29"/>
  <c r="B24" i="29"/>
  <c r="B25" i="29"/>
  <c r="B26" i="29"/>
  <c r="B13" i="29"/>
  <c r="M9" i="31" l="1"/>
  <c r="M64" i="31" s="1"/>
  <c r="B9" i="29"/>
  <c r="B8" i="29" s="1"/>
  <c r="B12" i="29"/>
  <c r="D8" i="29"/>
  <c r="A3" i="28" l="1"/>
  <c r="A3" i="29" s="1"/>
  <c r="D33" i="28"/>
  <c r="D30" i="28"/>
  <c r="C30" i="28"/>
  <c r="D29" i="28"/>
  <c r="C28" i="28"/>
  <c r="D28" i="28" s="1"/>
  <c r="D27" i="28"/>
  <c r="D26" i="28"/>
  <c r="D25" i="28"/>
  <c r="D24" i="28"/>
  <c r="D23" i="28"/>
  <c r="C22" i="28"/>
  <c r="D20" i="28"/>
  <c r="D19" i="28"/>
  <c r="C16" i="28"/>
  <c r="D13" i="28"/>
  <c r="D11" i="28" s="1"/>
  <c r="C11" i="28"/>
  <c r="C10" i="28" l="1"/>
  <c r="C9" i="28" s="1"/>
  <c r="D16" i="28"/>
  <c r="D22" i="28"/>
  <c r="D10" i="28" l="1"/>
  <c r="D9" i="28" s="1"/>
  <c r="B9" i="27" l="1"/>
  <c r="A3" i="30" l="1"/>
  <c r="A3" i="31" s="1"/>
  <c r="A5" i="32" s="1"/>
  <c r="H7" i="30"/>
  <c r="G7" i="30"/>
  <c r="E7" i="30"/>
  <c r="D7" i="30"/>
  <c r="E10" i="28"/>
  <c r="E9" i="28"/>
  <c r="E6" i="28"/>
  <c r="B6" i="27"/>
  <c r="D6" i="27"/>
  <c r="F10" i="28" l="1"/>
  <c r="E8" i="28" l="1"/>
  <c r="F9" i="28"/>
  <c r="E11" i="28"/>
  <c r="C29" i="10" l="1"/>
  <c r="C10" i="12"/>
  <c r="N6" i="11"/>
  <c r="D21" i="11"/>
  <c r="C14" i="13"/>
  <c r="C13" i="13"/>
  <c r="E9" i="13"/>
  <c r="F9" i="13"/>
  <c r="G9" i="13"/>
  <c r="H9" i="13"/>
  <c r="I9" i="13"/>
  <c r="J9" i="13"/>
  <c r="K9" i="13"/>
  <c r="L9" i="13"/>
  <c r="M9" i="13"/>
  <c r="N9" i="13"/>
  <c r="O9" i="13"/>
  <c r="P9" i="13"/>
  <c r="R9" i="13"/>
  <c r="I12" i="16"/>
  <c r="H12" i="16"/>
  <c r="Q11" i="16"/>
  <c r="Q9" i="16" s="1"/>
  <c r="Q8" i="16" s="1"/>
  <c r="J11" i="16"/>
  <c r="S10" i="16"/>
  <c r="R10" i="16"/>
  <c r="Q10" i="16"/>
  <c r="P10" i="16"/>
  <c r="O10" i="16"/>
  <c r="N10" i="16"/>
  <c r="M10" i="16"/>
  <c r="L10" i="16"/>
  <c r="K10" i="16"/>
  <c r="J10" i="16"/>
  <c r="G10" i="16"/>
  <c r="S9" i="16"/>
  <c r="R9" i="16"/>
  <c r="P9" i="16"/>
  <c r="O9" i="16"/>
  <c r="O8" i="16" s="1"/>
  <c r="N9" i="16"/>
  <c r="N8" i="16" s="1"/>
  <c r="M9" i="16"/>
  <c r="M8" i="16" s="1"/>
  <c r="L9" i="16"/>
  <c r="L8" i="16" s="1"/>
  <c r="K9" i="16"/>
  <c r="J9" i="16"/>
  <c r="J8" i="16" s="1"/>
  <c r="I9" i="16"/>
  <c r="I8" i="16" s="1"/>
  <c r="H9" i="16"/>
  <c r="G9" i="16"/>
  <c r="S8" i="16"/>
  <c r="R8" i="16"/>
  <c r="P8" i="16"/>
  <c r="K8" i="16"/>
  <c r="G8" i="16"/>
  <c r="H8" i="16" l="1"/>
  <c r="C19" i="13"/>
  <c r="F16" i="3" l="1"/>
  <c r="C10" i="13" l="1"/>
  <c r="C20" i="13"/>
  <c r="C18" i="13"/>
  <c r="E18" i="11" l="1"/>
  <c r="C18" i="11" s="1"/>
  <c r="C35" i="11"/>
  <c r="C32" i="13"/>
  <c r="C33" i="11"/>
  <c r="C32" i="11"/>
  <c r="C31" i="11"/>
  <c r="C28" i="13"/>
  <c r="C27" i="13"/>
  <c r="C26" i="13"/>
  <c r="C27" i="11"/>
  <c r="C26" i="11"/>
  <c r="C23" i="13"/>
  <c r="C24" i="11"/>
  <c r="C22" i="11"/>
  <c r="C25" i="11"/>
  <c r="F19" i="11"/>
  <c r="G19" i="11"/>
  <c r="H19" i="11"/>
  <c r="I19" i="11"/>
  <c r="J19" i="11"/>
  <c r="K19" i="11"/>
  <c r="L19" i="11"/>
  <c r="M19" i="11"/>
  <c r="F23" i="11"/>
  <c r="F9" i="11" s="1"/>
  <c r="F8" i="11" s="1"/>
  <c r="G23" i="11"/>
  <c r="G9" i="11" s="1"/>
  <c r="G8" i="11" s="1"/>
  <c r="H23" i="11"/>
  <c r="H9" i="11" s="1"/>
  <c r="H8" i="11" s="1"/>
  <c r="I23" i="11"/>
  <c r="I9" i="11" s="1"/>
  <c r="I8" i="11" s="1"/>
  <c r="J23" i="11"/>
  <c r="J9" i="11" s="1"/>
  <c r="J8" i="11" s="1"/>
  <c r="K23" i="11"/>
  <c r="K9" i="11" s="1"/>
  <c r="K8" i="11" s="1"/>
  <c r="L23" i="11"/>
  <c r="L9" i="11" s="1"/>
  <c r="L8" i="11" s="1"/>
  <c r="M23" i="11"/>
  <c r="M9" i="11" s="1"/>
  <c r="M8" i="11" s="1"/>
  <c r="D23" i="11"/>
  <c r="I8" i="12"/>
  <c r="N8" i="12"/>
  <c r="O8" i="12"/>
  <c r="C12" i="10"/>
  <c r="D9" i="12" s="1"/>
  <c r="D8" i="12" s="1"/>
  <c r="M8" i="12"/>
  <c r="C11" i="13"/>
  <c r="E11" i="11" s="1"/>
  <c r="C11" i="11" s="1"/>
  <c r="R9" i="12"/>
  <c r="R8" i="12" s="1"/>
  <c r="Q9" i="12"/>
  <c r="Q8" i="12" s="1"/>
  <c r="P9" i="12"/>
  <c r="P8" i="12" s="1"/>
  <c r="L9" i="12"/>
  <c r="L8" i="12" s="1"/>
  <c r="K9" i="12"/>
  <c r="K8" i="12" s="1"/>
  <c r="J9" i="12"/>
  <c r="J8" i="12" s="1"/>
  <c r="H9" i="12"/>
  <c r="H8" i="12" s="1"/>
  <c r="G9" i="12"/>
  <c r="G8" i="12" s="1"/>
  <c r="F9" i="12"/>
  <c r="F8" i="12" s="1"/>
  <c r="E9" i="12"/>
  <c r="E8" i="12" s="1"/>
  <c r="C41" i="11"/>
  <c r="C40" i="11"/>
  <c r="C39" i="11"/>
  <c r="C38" i="11"/>
  <c r="C37" i="11"/>
  <c r="C36" i="11"/>
  <c r="C27" i="10"/>
  <c r="C24" i="10"/>
  <c r="C23" i="10"/>
  <c r="C22" i="10"/>
  <c r="C20" i="10"/>
  <c r="C19" i="10"/>
  <c r="C18" i="10"/>
  <c r="C16" i="10"/>
  <c r="C15" i="10"/>
  <c r="C14" i="10"/>
  <c r="C13" i="10"/>
  <c r="C29" i="11" l="1"/>
  <c r="C30" i="11"/>
  <c r="C31" i="13"/>
  <c r="C30" i="13"/>
  <c r="C29" i="13"/>
  <c r="C34" i="11"/>
  <c r="E10" i="11"/>
  <c r="C10" i="11" s="1"/>
  <c r="C28" i="11"/>
  <c r="C25" i="13"/>
  <c r="C24" i="13"/>
  <c r="E23" i="11"/>
  <c r="C33" i="13"/>
  <c r="C25" i="10"/>
  <c r="C11" i="10" s="1"/>
  <c r="C10" i="10" s="1"/>
  <c r="C9" i="12"/>
  <c r="C8" i="12" s="1"/>
  <c r="C23" i="11" l="1"/>
  <c r="D9" i="13"/>
  <c r="C22" i="13"/>
  <c r="D20" i="11"/>
  <c r="C21" i="13" l="1"/>
  <c r="D19" i="11"/>
  <c r="D9" i="11" s="1"/>
  <c r="D8" i="11" s="1"/>
  <c r="C20" i="11"/>
  <c r="C28" i="10"/>
  <c r="C9" i="10" l="1"/>
  <c r="C7" i="10" s="1"/>
  <c r="D10" i="3"/>
  <c r="D9" i="3"/>
  <c r="E38" i="3"/>
  <c r="E39" i="3"/>
  <c r="E40" i="3"/>
  <c r="D37" i="3"/>
  <c r="E37" i="3" s="1"/>
  <c r="C10" i="3"/>
  <c r="E11" i="3"/>
  <c r="E12" i="3"/>
  <c r="F12" i="3"/>
  <c r="E13" i="3"/>
  <c r="F13" i="3"/>
  <c r="E14" i="3"/>
  <c r="F14" i="3"/>
  <c r="E15" i="3"/>
  <c r="E16" i="3"/>
  <c r="E17" i="3"/>
  <c r="E18" i="3"/>
  <c r="E19" i="3"/>
  <c r="F19" i="3"/>
  <c r="E20" i="3"/>
  <c r="E21" i="3"/>
  <c r="E22" i="3"/>
  <c r="E23" i="3"/>
  <c r="E24" i="3"/>
  <c r="E25" i="3"/>
  <c r="E26" i="3"/>
  <c r="E27" i="3"/>
  <c r="E28" i="3"/>
  <c r="E31" i="3"/>
  <c r="E32" i="3"/>
  <c r="E33" i="3"/>
  <c r="F33" i="3"/>
  <c r="E34" i="3"/>
  <c r="F34" i="3"/>
  <c r="E42" i="3"/>
  <c r="F42" i="3"/>
  <c r="E46" i="3"/>
  <c r="F46" i="3"/>
  <c r="E47" i="3"/>
  <c r="F47" i="3"/>
  <c r="G13" i="2"/>
  <c r="G19" i="2"/>
  <c r="H13" i="2"/>
  <c r="G14" i="2"/>
  <c r="H14" i="2"/>
  <c r="G15" i="2"/>
  <c r="H15" i="2"/>
  <c r="G16" i="2"/>
  <c r="H16" i="2"/>
  <c r="G17" i="2"/>
  <c r="H17" i="2"/>
  <c r="G18" i="2"/>
  <c r="H19" i="2"/>
  <c r="G20" i="2"/>
  <c r="H20" i="2"/>
  <c r="G21" i="2"/>
  <c r="F11" i="2"/>
  <c r="F10" i="2" s="1"/>
  <c r="F9" i="2" s="1"/>
  <c r="E11" i="2"/>
  <c r="E10" i="2" s="1"/>
  <c r="E9" i="2" s="1"/>
  <c r="G37" i="1" l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F29" i="1"/>
  <c r="G28" i="1"/>
  <c r="F28" i="1"/>
  <c r="G27" i="1"/>
  <c r="F27" i="1"/>
  <c r="G26" i="1"/>
  <c r="F26" i="1"/>
  <c r="G24" i="1"/>
  <c r="F24" i="1"/>
  <c r="F20" i="1"/>
  <c r="G20" i="1"/>
  <c r="F21" i="1"/>
  <c r="G21" i="1"/>
  <c r="F22" i="1"/>
  <c r="G19" i="1"/>
  <c r="G16" i="1"/>
  <c r="G15" i="1"/>
  <c r="G12" i="1"/>
  <c r="G10" i="1"/>
  <c r="G9" i="1"/>
  <c r="F9" i="1"/>
  <c r="E25" i="1"/>
  <c r="F25" i="1" s="1"/>
  <c r="F23" i="1" s="1"/>
  <c r="C25" i="1"/>
  <c r="C23" i="1" s="1"/>
  <c r="E19" i="1" l="1"/>
  <c r="F12" i="1"/>
  <c r="E23" i="1"/>
  <c r="E11" i="1"/>
  <c r="E8" i="1"/>
  <c r="F10" i="1"/>
  <c r="F8" i="1" s="1"/>
  <c r="E18" i="1" l="1"/>
  <c r="E17" i="1" s="1"/>
  <c r="F19" i="1"/>
  <c r="F18" i="1" s="1"/>
  <c r="E7" i="1"/>
  <c r="C15" i="13" l="1"/>
  <c r="E15" i="11" s="1"/>
  <c r="C15" i="11" s="1"/>
  <c r="Q9" i="13" l="1"/>
  <c r="C16" i="13" l="1"/>
  <c r="E16" i="11" s="1"/>
  <c r="C16" i="11" s="1"/>
  <c r="C17" i="13"/>
  <c r="E17" i="11" s="1"/>
  <c r="C17" i="11" s="1"/>
  <c r="C12" i="13"/>
  <c r="C9" i="13" s="1"/>
  <c r="E12" i="11" l="1"/>
  <c r="E9" i="11" s="1"/>
  <c r="E19" i="11"/>
  <c r="C19" i="11" s="1"/>
  <c r="C21" i="11"/>
  <c r="N18" i="3"/>
  <c r="N17" i="3"/>
  <c r="N16" i="3"/>
  <c r="N15" i="3"/>
  <c r="N14" i="3"/>
  <c r="N13" i="3"/>
  <c r="N12" i="3"/>
  <c r="N11" i="3"/>
  <c r="N19" i="3"/>
  <c r="N31" i="3"/>
  <c r="N32" i="3"/>
  <c r="N41" i="3"/>
  <c r="N42" i="3"/>
  <c r="O10" i="3"/>
  <c r="E8" i="11" l="1"/>
  <c r="C12" i="11"/>
  <c r="C9" i="11" s="1"/>
  <c r="C8" i="11" s="1"/>
  <c r="E41" i="3"/>
  <c r="N10" i="3"/>
  <c r="E10" i="3" l="1"/>
  <c r="F10" i="3"/>
  <c r="H10" i="3" l="1"/>
  <c r="H9" i="3"/>
  <c r="G8" i="3"/>
  <c r="H8" i="3" l="1"/>
  <c r="C8" i="1"/>
  <c r="J15" i="3"/>
  <c r="I19" i="3"/>
  <c r="D13" i="1"/>
  <c r="D30" i="3"/>
  <c r="I16" i="3"/>
  <c r="C36" i="3"/>
  <c r="C9" i="3"/>
  <c r="G13" i="1" l="1"/>
  <c r="F13" i="1"/>
  <c r="F11" i="1" s="1"/>
  <c r="F7" i="1" s="1"/>
  <c r="E36" i="3"/>
  <c r="F36" i="3"/>
  <c r="I36" i="3"/>
  <c r="N36" i="3"/>
  <c r="I9" i="3"/>
  <c r="D11" i="1"/>
  <c r="C8" i="3"/>
  <c r="C13" i="1"/>
  <c r="C11" i="1" s="1"/>
  <c r="C7" i="1" s="1"/>
  <c r="D38" i="1" l="1"/>
  <c r="N33" i="3"/>
  <c r="C35" i="3" l="1"/>
  <c r="I10" i="3"/>
  <c r="I8" i="3" l="1"/>
  <c r="D22" i="2"/>
  <c r="H22" i="2" s="1"/>
  <c r="C22" i="2"/>
  <c r="G22" i="2" s="1"/>
  <c r="A3" i="2" l="1"/>
  <c r="A3" i="3" s="1"/>
  <c r="A3" i="10" l="1"/>
  <c r="A3" i="11" s="1"/>
  <c r="C30" i="3"/>
  <c r="A3" i="12" l="1"/>
  <c r="A3" i="13" s="1"/>
  <c r="A3" i="14" s="1"/>
  <c r="A3" i="16" s="1"/>
  <c r="E30" i="3"/>
  <c r="C29" i="3"/>
  <c r="N30" i="3"/>
  <c r="C18" i="1"/>
  <c r="D29" i="1"/>
  <c r="D25" i="1" l="1"/>
  <c r="G29" i="1"/>
  <c r="C17" i="1"/>
  <c r="D11" i="2"/>
  <c r="M13" i="2"/>
  <c r="C7" i="3"/>
  <c r="C45" i="3" s="1"/>
  <c r="C11" i="2"/>
  <c r="D10" i="2" l="1"/>
  <c r="H10" i="2" s="1"/>
  <c r="H11" i="2"/>
  <c r="C10" i="2"/>
  <c r="G10" i="2" s="1"/>
  <c r="G11" i="2"/>
  <c r="E45" i="3"/>
  <c r="F45" i="3"/>
  <c r="C9" i="2"/>
  <c r="G9" i="2" s="1"/>
  <c r="D9" i="2"/>
  <c r="H9" i="2" s="1"/>
  <c r="C43" i="3"/>
  <c r="G25" i="1"/>
  <c r="D23" i="1"/>
  <c r="G23" i="1" s="1"/>
  <c r="C44" i="3" l="1"/>
  <c r="E43" i="3"/>
  <c r="F43" i="3"/>
  <c r="G11" i="1"/>
  <c r="E9" i="3" l="1"/>
  <c r="F9" i="3"/>
  <c r="F44" i="3"/>
  <c r="E44" i="3"/>
  <c r="N9" i="3"/>
  <c r="J9" i="3"/>
  <c r="K9" i="3" s="1"/>
  <c r="D8" i="3"/>
  <c r="D18" i="1"/>
  <c r="D17" i="1" l="1"/>
  <c r="G17" i="1" s="1"/>
  <c r="G18" i="1"/>
  <c r="L9" i="3"/>
  <c r="N8" i="3"/>
  <c r="E8" i="3"/>
  <c r="F8" i="3"/>
  <c r="F17" i="1"/>
  <c r="D8" i="1" l="1"/>
  <c r="D7" i="1" l="1"/>
  <c r="G7" i="1" s="1"/>
  <c r="H8" i="1"/>
  <c r="G8" i="1"/>
  <c r="F37" i="3" l="1"/>
  <c r="N37" i="3"/>
  <c r="J10" i="3"/>
  <c r="D35" i="3"/>
  <c r="E35" i="3" l="1"/>
  <c r="F35" i="3"/>
  <c r="D29" i="3"/>
  <c r="N35" i="3"/>
  <c r="L10" i="3"/>
  <c r="J8" i="3"/>
  <c r="K10" i="3"/>
  <c r="D7" i="3"/>
  <c r="N29" i="3" l="1"/>
  <c r="E29" i="3"/>
  <c r="F29" i="3"/>
  <c r="E7" i="3"/>
  <c r="F7" i="3"/>
  <c r="N7" i="3"/>
  <c r="H7" i="1"/>
  <c r="L8" i="3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13" authorId="0" shapeId="0" xr:uid="{FEA72E31-6628-4968-9AE9-1529DFE32814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giảm 317 lương qs chuyển sang qs</t>
        </r>
      </text>
    </comment>
    <comment ref="R13" authorId="0" shapeId="0" xr:uid="{7F8FC1C7-EBBE-4E8A-9A6E-7670342E2F31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qlhc</t>
        </r>
      </text>
    </comment>
    <comment ref="S13" authorId="0" shapeId="0" xr:uid="{84C9F0E1-41FA-424E-A9D7-384361F78205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qlhc</t>
        </r>
      </text>
    </comment>
    <comment ref="D14" authorId="0" shapeId="0" xr:uid="{7D63CEF2-4EF1-4E00-9AAF-16C237B5099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cl 317 lương qs để ở VP UBND</t>
        </r>
      </text>
    </comment>
    <comment ref="N14" authorId="0" shapeId="0" xr:uid="{6CBBEAA5-3274-4503-9B54-F645477AEE18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cập nhật 06/01/2026 (lương qs 317tr)</t>
        </r>
      </text>
    </comment>
    <comment ref="T30" authorId="0" shapeId="0" xr:uid="{8A2F6301-7395-4EC0-93BD-5BCDB735B6C3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Trong đó: 5.997,4trđ nguồn CCTL, 20.0218trđ nguồn phường điều hành của các lĩnh ực</t>
        </r>
      </text>
    </comment>
    <comment ref="P38" authorId="0" shapeId="0" xr:uid="{C6E7F248-2E3C-4B65-8BFE-67F682254E0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Công tác TKe</t>
        </r>
      </text>
    </comment>
  </commentList>
</comments>
</file>

<file path=xl/sharedStrings.xml><?xml version="1.0" encoding="utf-8"?>
<sst xmlns="http://schemas.openxmlformats.org/spreadsheetml/2006/main" count="848" uniqueCount="498">
  <si>
    <t xml:space="preserve">      </t>
  </si>
  <si>
    <t xml:space="preserve">       </t>
  </si>
  <si>
    <t>STT</t>
  </si>
  <si>
    <t>Nội dung</t>
  </si>
  <si>
    <t>A</t>
  </si>
  <si>
    <t>I</t>
  </si>
  <si>
    <t>Thu NSĐP được hưởng theo phân cấp</t>
  </si>
  <si>
    <t>-</t>
  </si>
  <si>
    <t>II</t>
  </si>
  <si>
    <t>Thu bổ sung từ ngân sách cấp trên</t>
  </si>
  <si>
    <t>Bổ sung cân đối ngân sách</t>
  </si>
  <si>
    <t>Bổ sung có mục tiêu</t>
  </si>
  <si>
    <t>III</t>
  </si>
  <si>
    <t>Thu từ quỹ dự trữ tài chính</t>
  </si>
  <si>
    <t>IV</t>
  </si>
  <si>
    <t>Thu kết dư</t>
  </si>
  <si>
    <t>V</t>
  </si>
  <si>
    <t>Thu chuyển nguồn năm trước chuyển sang</t>
  </si>
  <si>
    <t>B</t>
  </si>
  <si>
    <t>TỔNG CHI NGÂN SÁCH ĐỊA PHƯƠNG</t>
  </si>
  <si>
    <t>Tổng chi cân đối ngân sách địa phương</t>
  </si>
  <si>
    <t>Chi đầu tư phát triển</t>
  </si>
  <si>
    <t>Chi thường xuyên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</si>
  <si>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</si>
  <si>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</si>
  <si>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</si>
  <si>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</si>
  <si>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1.1</t>
  </si>
  <si>
    <t>1.2</t>
  </si>
  <si>
    <t>Chương trình MTQG xây dựng nông thôn mới</t>
  </si>
  <si>
    <t>Chi các chương trình mục tiêu, nhiêm vụ</t>
  </si>
  <si>
    <t>2.1</t>
  </si>
  <si>
    <t>2.2</t>
  </si>
  <si>
    <t>Bao gồm</t>
  </si>
  <si>
    <t>Kinh phí thực hiện các nhiệm vụ cần thiết khi đơn vị hành chính xã, phường mới đi vào hoạt động</t>
  </si>
  <si>
    <t>Kinh phí bổ sung cho các đơn vị sự nghiệp giáo dục</t>
  </si>
  <si>
    <t>Kinh phí bảo trợ xã hội theo Nghị định số 20/2021/NĐ-CP ngày 15/3/2021 của Chính phủ</t>
  </si>
  <si>
    <t>Kinh phí hỗ trợ hàng tháng cho đối tượng theo Nghị quyết số 130/2021/NQ-HĐND  và Nghị quyết số 07/2023/NQ-HĐND của HĐND tỉnh</t>
  </si>
  <si>
    <t>Kinh phí thực hiện các chế độ, chính sách</t>
  </si>
  <si>
    <t>Chi chuyển nguồn sang năm sau</t>
  </si>
  <si>
    <t>Dự toán năm 2025</t>
  </si>
  <si>
    <t>Tổng thu NSNN</t>
  </si>
  <si>
    <t>Thu NSĐP</t>
  </si>
  <si>
    <t>TỔNG THU NSNN</t>
  </si>
  <si>
    <t>Thu nội địa</t>
  </si>
  <si>
    <t xml:space="preserve">Lệ phí trước bạ </t>
  </si>
  <si>
    <t>Thuế sử dụng đất phi nông nghiệp</t>
  </si>
  <si>
    <t xml:space="preserve">Thuế thu nhập cá nhân </t>
  </si>
  <si>
    <t>Thu phí và lệ phí</t>
  </si>
  <si>
    <t>Thu tiền sử dụng đất</t>
  </si>
  <si>
    <t>Thu tiền thuê mặt đất, mặt nước</t>
  </si>
  <si>
    <t>Thu quỹ đất công ích, hoa lợi công sản tại xã</t>
  </si>
  <si>
    <t>Thu khác ngân sách</t>
  </si>
  <si>
    <t>Thu xổ số kiến thiết</t>
  </si>
  <si>
    <t>Thu từ dầu thô</t>
  </si>
  <si>
    <t>Thu từ hoạt động xuất, nhập khẩu</t>
  </si>
  <si>
    <t>Thu viện trợ</t>
  </si>
  <si>
    <t>CHI CÂN ĐỐI NSĐP</t>
  </si>
  <si>
    <t>Chi đầu tư các dự án</t>
  </si>
  <si>
    <t>Trong đó chia theo lĩnh vực:</t>
  </si>
  <si>
    <t>- Chi giáo dục - đào tạo dạy nghề</t>
  </si>
  <si>
    <t>- Chi khoa học và công nghệ</t>
  </si>
  <si>
    <t>- Chi các hoạt động kinh tế</t>
  </si>
  <si>
    <t>Trong đó chia theo nguồn vốn:</t>
  </si>
  <si>
    <t>- Chi đầu tư từ nguồn thu tiền sử dụng đất</t>
  </si>
  <si>
    <t>- Chi đầu tư từ đền bù GPMB</t>
  </si>
  <si>
    <t>- Chi đầu tư từ nguồn thu xổ số kiến thiết</t>
  </si>
  <si>
    <t>- Chi từ nguồn chuyển nguồn ngân sách năm 2024 chuyển sang năm 2025 sau khi trừ cải cách tiền lương</t>
  </si>
  <si>
    <t>Chi đầu tư phát triển khác</t>
  </si>
  <si>
    <t>Trong đó:</t>
  </si>
  <si>
    <t xml:space="preserve">Chi hoạt động quốc phòng </t>
  </si>
  <si>
    <t xml:space="preserve">Chi hoạt động an ninh trật tự </t>
  </si>
  <si>
    <t>Chi dự phòng ngân sách</t>
  </si>
  <si>
    <t>Chi tạo nguồn, điều chỉnh lương</t>
  </si>
  <si>
    <t>CHI CÁC CHƯƠNG TRÌNH MỤC TIÊU</t>
  </si>
  <si>
    <t>C</t>
  </si>
  <si>
    <t>CHI CHUYỂN NGUỒN SANG NĂM SAU</t>
  </si>
  <si>
    <t>Ước thực hiện năm 2025</t>
  </si>
  <si>
    <t>So sánh (%)</t>
  </si>
  <si>
    <t>Thu từ khu vực công thương nghiệp, dịch vụ ngoài quốc doanh</t>
  </si>
  <si>
    <t>Đơn vị: Đồng</t>
  </si>
  <si>
    <t>Thu nội địa không bao gồm tiền sử dụng đất</t>
  </si>
  <si>
    <t>1.3</t>
  </si>
  <si>
    <t>1.4</t>
  </si>
  <si>
    <t>1.5</t>
  </si>
  <si>
    <t>1.6</t>
  </si>
  <si>
    <t>1.7</t>
  </si>
  <si>
    <t>1.8</t>
  </si>
  <si>
    <t>1.9</t>
  </si>
  <si>
    <t>1.10</t>
  </si>
  <si>
    <t>Thu từ khu vực doanh nghiệp nhà nước do địa phương quản lý</t>
  </si>
  <si>
    <t>ĐÁNH GIÁ CÂN ĐỐI NGÂN SÁCH ĐỊA PHƯƠNG NĂM 2025</t>
  </si>
  <si>
    <t xml:space="preserve">Đơn vị: Đồng    </t>
  </si>
  <si>
    <t xml:space="preserve">Dự toán năm 2025 </t>
  </si>
  <si>
    <t>Thu NSĐP hưởng 100%</t>
  </si>
  <si>
    <t>Thu NSĐP hưởng từ các khoản thu phân chia</t>
  </si>
  <si>
    <t>Ước thực hiện 
năm 2025</t>
  </si>
  <si>
    <t>Chi giáo dục - đào tạo và dạy nghề</t>
  </si>
  <si>
    <t>Chi khoa học và công nghệ</t>
  </si>
  <si>
    <t>HĐND tỉnh giao</t>
  </si>
  <si>
    <t>HĐND 
xã giao</t>
  </si>
  <si>
    <t xml:space="preserve">Kinh phí thực hiện các chế độ, chính sách, nhiệm vụ được bổ sung sau ngày 01/7/2025 </t>
  </si>
  <si>
    <t>TỔNG NGUỒN THU NGÂN SÁCH ĐỊA PHƯƠNG</t>
  </si>
  <si>
    <t>Chương trình MTQG giảm nghèo</t>
  </si>
  <si>
    <t>Tổng số</t>
  </si>
  <si>
    <t>Sự nghiệp Khoa học, công nghệ, đổi mới sáng tạo và chuyển đổi số</t>
  </si>
  <si>
    <t>Chi sự nghiệp giáo dục - đào tạo và dạy nghề</t>
  </si>
  <si>
    <t>Trong đó</t>
  </si>
  <si>
    <t>Dự toán</t>
  </si>
  <si>
    <t>Ghi chú</t>
  </si>
  <si>
    <t>Kinh phí chưa phân bổ</t>
  </si>
  <si>
    <t>Trạm y tế</t>
  </si>
  <si>
    <t>10.1</t>
  </si>
  <si>
    <t>10.2</t>
  </si>
  <si>
    <t>Công an xã</t>
  </si>
  <si>
    <t>xã</t>
  </si>
  <si>
    <t>tỉnh</t>
  </si>
  <si>
    <t>Tổng cộng</t>
  </si>
  <si>
    <t>TT</t>
  </si>
  <si>
    <t>Ngân sách xã</t>
  </si>
  <si>
    <t>10.3</t>
  </si>
  <si>
    <t>UBND xã</t>
  </si>
  <si>
    <t>Dự toán năm 2026</t>
  </si>
  <si>
    <t>Số tương đối (%)</t>
  </si>
  <si>
    <t>Số tuyệt đối</t>
  </si>
  <si>
    <t>Kinh phí thực hiện nhiệm vụ đảm bảo trật tự an toàn giao thông  nguồn NSTW</t>
  </si>
  <si>
    <t xml:space="preserve">Kinh phí hỗ trợ thực hiện hoạt động khoa học, công nghệ, đổi mới sáng tạo và chuyển đổi số  </t>
  </si>
  <si>
    <t xml:space="preserve">Kinh phí hỗ trợ thực hiện chỉnh lý, số hoá tài liệu, đảm bảo trang thiết bị đầu cuối </t>
  </si>
  <si>
    <t>DỰ TOÁN THU NGÂN SÁCH NHÀ NƯỚC THEO LĨNH VỰC NĂM 2026</t>
  </si>
  <si>
    <t>5=3/1</t>
  </si>
  <si>
    <t>6=4/2</t>
  </si>
  <si>
    <t>DỰ TOÁN CHI NGÂN SÁCH ĐỊA PHƯƠNG THEO CƠ CẤU CHI NĂM 2025</t>
  </si>
  <si>
    <t>Kinh phí thực hiện nhiệm vụ đảm bảo trật tự ATGT</t>
  </si>
  <si>
    <t>DỰ TOÁN CHI NGÂN SÁCH CẤP XÃ THEO LĨNH VỰC NĂM 2026</t>
  </si>
  <si>
    <t>Đơn vị: đồng</t>
  </si>
  <si>
    <t>TỔNG CHI NSĐP</t>
  </si>
  <si>
    <t>CHI BỔ SUNG CÂN ĐỐI CHO NGÂN SÁCH CẤP DƯỚI (1)</t>
  </si>
  <si>
    <t>CHI NGÂN SÁCH CẤP XÃ THEO LĨNH VỰC</t>
  </si>
  <si>
    <t xml:space="preserve">Chi đầu tư phát triển (2) </t>
  </si>
  <si>
    <t>Chi đầu tư cho các dự án</t>
  </si>
  <si>
    <t>Chi quốc phòng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</si>
  <si>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</si>
  <si>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</si>
  <si>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</si>
  <si>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</si>
  <si>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</si>
  <si>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</si>
  <si>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</si>
  <si>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</si>
  <si>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bảo đảm xã hội</t>
  </si>
  <si>
    <t>Chi đầu tư khác</t>
  </si>
  <si>
    <t xml:space="preserve">Chi đầu tư phát triển chưa phân bổ </t>
  </si>
  <si>
    <t>xem lại</t>
  </si>
  <si>
    <t>Chi đầu tư và hỗ trợ vốn cho các doanh nghiệp cung cấp sản phẩm, dịch vụ công ích do Nhà nước đặt hàng, các tổ chức kinh tế,</t>
  </si>
  <si>
    <t>Chi khoa học và công nghệ (3)</t>
  </si>
  <si>
    <t>Chi hoạt động của cơ quan quản lý nhà nước, đảng, đoàn thể</t>
  </si>
  <si>
    <t>Chi thường xuyên khác</t>
  </si>
  <si>
    <t>Chi trả nợ lãi các khoản do chính quyền địa phương vay (3)</t>
  </si>
  <si>
    <t>Chi bổ sung quỹ dự trữ tài chính (3)</t>
  </si>
  <si>
    <t>VI</t>
  </si>
  <si>
    <t>DỰ TOÁN CHI NGÂN SÁCH CẤP XÃ CHO TỪNG TỔ CHỨC THEO LĨNH VỰC NĂM 2026</t>
  </si>
  <si>
    <t>Tên đơn vị</t>
  </si>
  <si>
    <r>
      <t xml:space="preserve">Chi đầu tư phát triển </t>
    </r>
    <r>
      <rPr>
        <sz val="11"/>
        <color rgb="FF000000"/>
        <rFont val="Times New Roman"/>
        <family val="1"/>
      </rPr>
      <t>(Không kể chương trình MTQG)</t>
    </r>
  </si>
  <si>
    <r>
      <t xml:space="preserve">Chi thường xuyên </t>
    </r>
    <r>
      <rPr>
        <sz val="11"/>
        <color rgb="FF000000"/>
        <rFont val="Times New Roman"/>
        <family val="1"/>
      </rPr>
      <t>(Không kể chương trình MTQG)</t>
    </r>
  </si>
  <si>
    <t>Chi trả nợ lãi do chính quyền địa phương vay (1)</t>
  </si>
  <si>
    <t>Chi bổ sung quỹ dự trữ tài chính (1)</t>
  </si>
  <si>
    <t>Chi chương trình MTQG</t>
  </si>
  <si>
    <t>Chi chuyển nguồn sang ngân sách năm sau</t>
  </si>
  <si>
    <t>TỔNG SỐ</t>
  </si>
  <si>
    <t xml:space="preserve">Các đơn vị sự nghiệp </t>
  </si>
  <si>
    <t>CHI TRẢ NỢ LÃI CÁC KHOẢN DO CHÍNH QUYỀN ĐỊA PHƯƠNG VAY (1)</t>
  </si>
  <si>
    <t>CHI BỔ SUNG QUỸ DỰ TRỮ TÀI CHÍNH (1)</t>
  </si>
  <si>
    <t>CHI DỰ PHÒNG NGÂN SÁCH</t>
  </si>
  <si>
    <t>CHI TẠO NGUỒN, ĐIỀU CHỈNH TIỀN LƯƠNG</t>
  </si>
  <si>
    <t>CHI BỔ SUNG CÓ MỤC TIÊU CHO NGÂN SÁCH CẤP DƯỚI (2)</t>
  </si>
  <si>
    <t>VII</t>
  </si>
  <si>
    <t>CHI CHUYỂN NGUỒN SANG NGÂN SÁCH NĂM SAU</t>
  </si>
  <si>
    <t>DỰ TOÁN CHI ĐẦU TƯ PHÁT TRIỂN CỦA NGÂN SÁCH CẤP XÃ CHO TỪNG TỔ CHỨC THEO LĨNH VỰC NĂM 2026</t>
  </si>
  <si>
    <t>Chi giao thông</t>
  </si>
  <si>
    <t>Chi nông nghiệp, lâm nghiệp, thủy lợi, thủy sản</t>
  </si>
  <si>
    <t>DỰ TOÁN CHI THƯỜNG XUYÊN CỦA NGÂN SÁCH CẤP XÃ CHO TỪNG CƠ QUAN, TỔ CHỨC THEO LĨNH VỰC NĂM 2026</t>
  </si>
  <si>
    <t>DỰ TOÁN CHI CHƯƠNG TRÌNH MỤC TIÊU QUỐC GIA NGÂN SÁCH CẤP XÃ NĂM 2026</t>
  </si>
  <si>
    <t>Tên đơn vị (1)</t>
  </si>
  <si>
    <t>Chương trình mục tiêu quốc gia...</t>
  </si>
  <si>
    <t>Đầu tư phát triển</t>
  </si>
  <si>
    <t>Kinh phí sự nghiệp</t>
  </si>
  <si>
    <t>Vốn trong nước</t>
  </si>
  <si>
    <t>Vốn ngoài nước</t>
  </si>
  <si>
    <t>1= +3</t>
  </si>
  <si>
    <t>2=5+12</t>
  </si>
  <si>
    <t>3=8+15</t>
  </si>
  <si>
    <t>4=5+8</t>
  </si>
  <si>
    <t>5=6+7</t>
  </si>
  <si>
    <t>8=9+10</t>
  </si>
  <si>
    <t>11=12+15</t>
  </si>
  <si>
    <t>12=13+14</t>
  </si>
  <si>
    <t>15=16+17</t>
  </si>
  <si>
    <t>Không có</t>
  </si>
  <si>
    <t>Danh mục dự án</t>
  </si>
  <si>
    <t>Địa điểm xây dựng</t>
  </si>
  <si>
    <t>Quyết định đầu tư</t>
  </si>
  <si>
    <t>Tổng số (tất cả các nguồn vốn)</t>
  </si>
  <si>
    <t>Ngoài nước</t>
  </si>
  <si>
    <t>Thời gian KC-HT</t>
  </si>
  <si>
    <t xml:space="preserve">Tổng số </t>
  </si>
  <si>
    <t xml:space="preserve">TỔNG </t>
  </si>
  <si>
    <t>1</t>
  </si>
  <si>
    <t>2025- 2027</t>
  </si>
  <si>
    <t>Sự nghiệp giáo dục</t>
  </si>
  <si>
    <t>Trường MN Khánh Lợi</t>
  </si>
  <si>
    <t>Trường MN Khánh Tiên</t>
  </si>
  <si>
    <t>Trường MN Khánh Thiện</t>
  </si>
  <si>
    <t>Trường MN Khánh Cường</t>
  </si>
  <si>
    <t>Trường THCS Khánh Lợi</t>
  </si>
  <si>
    <t>Trường THCS Khánh Tiên</t>
  </si>
  <si>
    <t>Trường THCS Khánh Thiện</t>
  </si>
  <si>
    <t>Trường THCS Khánh Cường</t>
  </si>
  <si>
    <t xml:space="preserve">UBND xã </t>
  </si>
  <si>
    <t>Kế hoạch vốn đã phân bổ cho các dự án</t>
  </si>
  <si>
    <t>Kế hoạch vốn chưa phân bổ</t>
  </si>
  <si>
    <t>Văn phòng HĐND &amp;UBND xã</t>
  </si>
  <si>
    <t>Văn phòng Đảng ủy xã</t>
  </si>
  <si>
    <t>Phòng Văn hóa - Xã hội xã</t>
  </si>
  <si>
    <t>Trung tâm Phục vụ hành chính công xã</t>
  </si>
  <si>
    <t>Kinh phí đã phân bổ</t>
  </si>
  <si>
    <t>Trường Tiểu học Khánh Lợi</t>
  </si>
  <si>
    <t>Trường Tiểu học Khánh Tiên</t>
  </si>
  <si>
    <t>Trường Tiểu học Khánh Thiện</t>
  </si>
  <si>
    <t>Trường Tiểu học Khánh Cường</t>
  </si>
  <si>
    <t>Phòng Kinh tế xã</t>
  </si>
  <si>
    <t>Ủy ban Mặt trận Tổ quốc Việt Nam xã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</si>
  <si>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</si>
  <si>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</si>
  <si>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</si>
  <si>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</si>
  <si>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</si>
  <si>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</si>
  <si>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</si>
  <si>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</si>
  <si>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</si>
  <si>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(Kèm theo Báo cáo số            /BC-UBND ngày      tháng 12 năm 2025 của UBND xã Khánh Thiện)</t>
  </si>
  <si>
    <t xml:space="preserve">KẾ HOẠCH ĐẦU TƯ CÔNG NĂM 2026 </t>
  </si>
  <si>
    <t>ĐVT: Triệu đồng</t>
  </si>
  <si>
    <t xml:space="preserve">Năng lực thiết kế </t>
  </si>
  <si>
    <t>Giá trị khối lượng thực hiện từ khi khởi công đến 31/12/2025</t>
  </si>
  <si>
    <t>Luỹ kế vốn đã bố trí đến 31/12/2025</t>
  </si>
  <si>
    <t>Kế hoạch đầu tư công năm 2026</t>
  </si>
  <si>
    <t>Số quyết định ngày, tháng, năm ban hành</t>
  </si>
  <si>
    <t xml:space="preserve">TMĐT </t>
  </si>
  <si>
    <t>NS TW</t>
  </si>
  <si>
    <t>Trong đó: NS xã</t>
  </si>
  <si>
    <t>Ngân sách tỉnh</t>
  </si>
  <si>
    <t xml:space="preserve">Tiền đất </t>
  </si>
  <si>
    <t>Vốn đầu tư xây dựng cơ bản tập trung</t>
  </si>
  <si>
    <t>Dự án chuyển tiếp năm 2024 sang năm 2025</t>
  </si>
  <si>
    <t>Nâng cấp trường THCS Khánh Lợi</t>
  </si>
  <si>
    <t>Xã Khánh Thiện</t>
  </si>
  <si>
    <t>QĐ số 1225/QĐ-UBND ngày 14/10/2025</t>
  </si>
  <si>
    <t>Nhiệm vụ chuẩn bị đầu tư</t>
  </si>
  <si>
    <t>Ban chỉ huy quân sự xã</t>
  </si>
  <si>
    <t>Các cơ quan, đơn vị</t>
  </si>
  <si>
    <r>
      <t xml:space="preserve">Biểu số 04
</t>
    </r>
    <r>
      <rPr>
        <i/>
        <sz val="13"/>
        <rFont val="Times New Roman"/>
        <family val="1"/>
      </rPr>
      <t>(Theo Biểu mẫu số 15 ban hành kèm theo 
Nghị định số 31/2017/NĐ-CP ngày 23/03/2017 
của Chính phủ)</t>
    </r>
  </si>
  <si>
    <r>
      <t xml:space="preserve">Biểu số 05
</t>
    </r>
    <r>
      <rPr>
        <i/>
        <sz val="12"/>
        <rFont val="Times New Roman"/>
        <family val="1"/>
      </rPr>
      <t>(Theo Biểu mẫu số 16 ban hành kèm theo 
Nghị định số 31/2017/NĐ-CP ngày 23/03/2017 của Chính phủ)</t>
    </r>
  </si>
  <si>
    <r>
      <t xml:space="preserve">Biểu số 06
</t>
    </r>
    <r>
      <rPr>
        <i/>
        <sz val="13"/>
        <rFont val="Times New Roman"/>
        <family val="1"/>
      </rPr>
      <t>(Theo Biểu mẫu số 17 ban hành kèm theo Nghị định số 
31/2017/NĐ-CP ngày 23/03/2017 của Chính phủ)</t>
    </r>
  </si>
  <si>
    <r>
      <t xml:space="preserve">Biểu số 07
</t>
    </r>
    <r>
      <rPr>
        <i/>
        <sz val="10"/>
        <rFont val="Times New Roman"/>
        <family val="1"/>
      </rPr>
      <t>(Theo Biểu mẫu số 34 ban hành kèm theo  NĐ số 
31/2017/NĐ-CP ngày 23/03/2017 của Chính phủ)</t>
    </r>
  </si>
  <si>
    <r>
      <t xml:space="preserve">Biểu số 08
</t>
    </r>
    <r>
      <rPr>
        <sz val="10"/>
        <rFont val="Times New Roman"/>
        <family val="1"/>
      </rPr>
      <t>(Theo Biểu mẫu số 35 ban hành kèm theo  NĐ số 
31/2017/NĐ-CP ngày 23/03/2017 của Chính phủ)</t>
    </r>
  </si>
  <si>
    <r>
      <t xml:space="preserve">Biểu số 09
</t>
    </r>
    <r>
      <rPr>
        <sz val="9"/>
        <color rgb="FF000000"/>
        <rFont val="Times New Roman"/>
        <family val="1"/>
      </rPr>
      <t>(Theo Biểu mẫu số 36 ban hành kèm theo  NĐ số 
31/2017/NĐ-CP ngày 23/03/2017 của Chính phủ)</t>
    </r>
  </si>
  <si>
    <r>
      <t xml:space="preserve">Biểu số 10
</t>
    </r>
    <r>
      <rPr>
        <b/>
        <sz val="10"/>
        <rFont val="Times New Roman"/>
        <family val="1"/>
      </rPr>
      <t>(Theo Biểu mẫu số 37 ban hành kèm theo  NĐ số 
31/2017/NĐ-CP ngày 23/03/2017 của Chính phủ)</t>
    </r>
  </si>
  <si>
    <r>
      <t xml:space="preserve">Biểu số 11
</t>
    </r>
    <r>
      <rPr>
        <b/>
        <sz val="10"/>
        <color theme="1"/>
        <rFont val="Times New Roman"/>
        <family val="1"/>
      </rPr>
      <t>(Theo Biểu mẫu số 38 ban hành kèm theo  NĐ số 
31/2017/NĐ-CP ngày 23/03/2017 của Chính phủ)</t>
    </r>
  </si>
  <si>
    <t>Biểu số 12
(Theo Biểu mẫu số 46 ban hành kèm theo  NĐ số 
31/2017/NĐ-CP ngày 23/03/2017 của Chính phủ)</t>
  </si>
  <si>
    <t>Nội dung thu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</si>
  <si>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</si>
  <si>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</si>
  <si>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</si>
  <si>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</si>
  <si>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</si>
  <si>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</si>
  <si>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>III. Thu bổ sung</t>
  </si>
  <si>
    <t>III. Dự phòng</t>
  </si>
  <si>
    <t>- Bổ sung cân đối ngân sách</t>
  </si>
  <si>
    <t>- Bổ sung có mục tiêu</t>
  </si>
  <si>
    <t>IV. Thu chuyển nguồn</t>
  </si>
  <si>
    <t>Thu NSNN</t>
  </si>
  <si>
    <t>Thu NSX</t>
  </si>
  <si>
    <t>ĐTPT</t>
  </si>
  <si>
    <t>TX</t>
  </si>
  <si>
    <t>Đơn vị tính: Đồng</t>
  </si>
  <si>
    <t>Tên công trình</t>
  </si>
  <si>
    <t>Tổng dự toán được duyệt</t>
  </si>
  <si>
    <t>Trong đó nguồn đóng góp của nhân dân</t>
  </si>
  <si>
    <t>Kế hoạch năm 2026</t>
  </si>
  <si>
    <r>
      <t>DỰ TOÁN CHI ĐẦU TƯ PHÁT TRIỂN</t>
    </r>
    <r>
      <rPr>
        <b/>
        <sz val="14"/>
        <color indexed="8"/>
        <rFont val="Times New Roman"/>
        <family val="1"/>
      </rPr>
      <t xml:space="preserve"> NĂM 2026</t>
    </r>
  </si>
  <si>
    <t>DỰ TOÁN THU NGÂN SÁCH XÃ NĂM 2026</t>
  </si>
  <si>
    <t xml:space="preserve"> DỰ TOÁN CHI NGÂN SÁCH XÃ NĂM 2026</t>
  </si>
  <si>
    <t>Thu phí, lệ phí</t>
  </si>
  <si>
    <t>Ghi 
chú</t>
  </si>
  <si>
    <t>Ngân sách trung ương</t>
  </si>
  <si>
    <t>Nguồn cân đối ngân sách địa phương</t>
  </si>
  <si>
    <t>Giao sau 
khi đảm bảo
 đầy đủ điều kiện</t>
  </si>
  <si>
    <t>Công trình chuyển tiếp</t>
  </si>
  <si>
    <t>Quỹ bảo trợ trẻ em</t>
  </si>
  <si>
    <t>2=3+4</t>
  </si>
  <si>
    <t>3</t>
  </si>
  <si>
    <t>4</t>
  </si>
  <si>
    <t>Biểu số 108/CK TC-NSNN</t>
  </si>
  <si>
    <t>Đơn vị: Triệu đồng</t>
  </si>
  <si>
    <t>CÂN ĐỐI DỰ TOÁN NGÂN SÁCH XÃ NĂM 2026</t>
  </si>
  <si>
    <r>
      <t>II. Các khoản thu phân chia theo tỷ lệ</t>
    </r>
    <r>
      <rPr>
        <vertAlign val="superscript"/>
        <sz val="13"/>
        <color indexed="8"/>
        <rFont val="Times New Roman"/>
        <family val="1"/>
      </rPr>
      <t>(1)</t>
    </r>
  </si>
  <si>
    <t>Biểu số 109/CK TC-NSNN</t>
  </si>
  <si>
    <t>Thu từ khu vực DNNN do trung ương quản lý</t>
  </si>
  <si>
    <t>- Thuế giá trị gia tăng</t>
  </si>
  <si>
    <t>- Thuế thu nhập doanh nghiệp</t>
  </si>
  <si>
    <t>- Thuế tiêu thụ đặc biệt hàng hóa, dịch vụ trong nước</t>
  </si>
  <si>
    <t>- Thuế tài nguyên</t>
  </si>
  <si>
    <t>Thu từ khu vực DNNN do địa phương quản lý</t>
  </si>
  <si>
    <t>Thu từ khu vực doanh nghiệp có vốn đầu tư nước ngoài</t>
  </si>
  <si>
    <t>Thu từ khu vực kinh tế ngoài quốc doanh</t>
  </si>
  <si>
    <t>- Thuế tiêu thụ đặc biệt</t>
  </si>
  <si>
    <t>Thuế thu nhập cá nhân</t>
  </si>
  <si>
    <t>Lệ phí trước bạ</t>
  </si>
  <si>
    <t xml:space="preserve"> - Từ đất</t>
  </si>
  <si>
    <t>Phí, lệ phí trung ương</t>
  </si>
  <si>
    <t>Phí, lệ phí địa phương</t>
  </si>
  <si>
    <t>Thu tiền thuê mặt đất, mặt nước, mặt biển</t>
  </si>
  <si>
    <t>Thu tiền cấp quyền khai thác khoáng sản</t>
  </si>
  <si>
    <t>Thu từ quỹ đất công ích, hoa lợi công sản khác</t>
  </si>
  <si>
    <t>Thu hồi vốn, thu cổ tức (5)</t>
  </si>
  <si>
    <t>Lợi nhuận được chia của Nhà nước và lợi nhuận sau thuế còn lại sau khi trích lập các quỹ của doanh nghiệp nhà nước (5)</t>
  </si>
  <si>
    <t>Chênh lệch thu chi Ngân hàng Nhà nước (5)</t>
  </si>
  <si>
    <t>Thu khác ngân sách Trung ương</t>
  </si>
  <si>
    <t>Thu khác ngân sách địa phương</t>
  </si>
  <si>
    <t>Thu tài trợ, huy động đóng góp</t>
  </si>
  <si>
    <t>Tổng thu ngân sách trên địa bàn</t>
  </si>
  <si>
    <t>Biểu số 110/CK TC-NSNN</t>
  </si>
  <si>
    <t>Tổng chi</t>
  </si>
  <si>
    <t>I. Chi đầu tư công</t>
  </si>
  <si>
    <t xml:space="preserve"> - Chi từ nguồn thu tiền SD đất</t>
  </si>
  <si>
    <t>1. Chi sự nghiệp kinh tế</t>
  </si>
  <si>
    <t>2. Chi SN môi trường</t>
  </si>
  <si>
    <t>3. Chi quản lý hành chính</t>
  </si>
  <si>
    <t>7. Chi SN truyền thanh TH</t>
  </si>
  <si>
    <t>8. Chi SN y tế</t>
  </si>
  <si>
    <t>9. Chi đảm bảo xã hội</t>
  </si>
  <si>
    <t>10. Chi an ninh</t>
  </si>
  <si>
    <t>11. Chi quốc phòng</t>
  </si>
  <si>
    <t>12. Chi sự nghiệp khoa học, công nghệ</t>
  </si>
  <si>
    <t>12. Chi khác ngân sách</t>
  </si>
  <si>
    <t xml:space="preserve">III. Dự phòng </t>
  </si>
  <si>
    <t xml:space="preserve"> - Dự phòng chưa phân bổ</t>
  </si>
  <si>
    <t>4. Chi SN giáo dục &amp; đào tạo</t>
  </si>
  <si>
    <t>5. Chi SN Văn hóa thông tin</t>
  </si>
  <si>
    <t>6. Chi SN thể dục thể thao</t>
  </si>
  <si>
    <t>Biểu số 111/CK TC-NSNN</t>
  </si>
  <si>
    <t>Tổng kế hoạch vốn được giao năm 2026 : 22.145 tỷ, chưa giao chi tiết đến từng dự án</t>
  </si>
  <si>
    <t>Công trình khởi công mới</t>
  </si>
  <si>
    <t>Biểu số 112/CK TC-NSNN</t>
  </si>
  <si>
    <t>Quỹ phòng chống thiên tai</t>
  </si>
  <si>
    <t>Quỹ đền ơn đáp nghĩa</t>
  </si>
  <si>
    <t>Quỹ hội chữ thập đỏ</t>
  </si>
  <si>
    <t>BIỂU TỔNG HỢP CÁC QUỸ TÀI CHÍNH NHÀ NƯỚC NGOÀI NGÂN SÁCH DO ĐỊA PHƯƠNG QUẢN LÝ NĂM 2026</t>
  </si>
  <si>
    <t>Đơn vị tính: triệu đồng</t>
  </si>
  <si>
    <t>Tên Quỹ</t>
  </si>
  <si>
    <t>Dư nguồn đến ngày 30/6/2025</t>
  </si>
  <si>
    <t>Dư nguồn đến 31/12/2025</t>
  </si>
  <si>
    <t>Dư nguồn đến 31/12/2026</t>
  </si>
  <si>
    <t>Tổng nguồn vốn phát sinh trong năm</t>
  </si>
  <si>
    <t>Tổng sử dụng nguồn vốn trong năm</t>
  </si>
  <si>
    <t>Chênh lệch nguồn trong năm</t>
  </si>
  <si>
    <r>
      <t xml:space="preserve">Trong đó: Hỗ trợ từ NSĐP </t>
    </r>
    <r>
      <rPr>
        <sz val="11"/>
        <color theme="1"/>
        <rFont val="Times New Roman"/>
        <family val="1"/>
      </rPr>
      <t>(nếu có)</t>
    </r>
  </si>
  <si>
    <t>5=2-4</t>
  </si>
  <si>
    <t>6=1+2-4</t>
  </si>
  <si>
    <t>10=7-9</t>
  </si>
  <si>
    <t>11=6+7-9</t>
  </si>
  <si>
    <t>Thành phố</t>
  </si>
  <si>
    <t>Sông Cầu</t>
  </si>
  <si>
    <t>Dương Quang</t>
  </si>
  <si>
    <t>Chí Kiên</t>
  </si>
  <si>
    <t>Minh Khai</t>
  </si>
  <si>
    <t>Xuất Hóa</t>
  </si>
  <si>
    <t>Huyền Tụng</t>
  </si>
  <si>
    <t>2.3</t>
  </si>
  <si>
    <t>Nông Thượng</t>
  </si>
  <si>
    <t>2.4</t>
  </si>
  <si>
    <t>2.5</t>
  </si>
  <si>
    <t>2.6</t>
  </si>
  <si>
    <t>Hội Khuyến học TP</t>
  </si>
  <si>
    <t>2.7</t>
  </si>
  <si>
    <t>2.8</t>
  </si>
  <si>
    <t>Đức Xuân</t>
  </si>
  <si>
    <t>2.9</t>
  </si>
  <si>
    <t>3.1</t>
  </si>
  <si>
    <t>3.2</t>
  </si>
  <si>
    <t>3.3</t>
  </si>
  <si>
    <t>3.4</t>
  </si>
  <si>
    <t>3.5</t>
  </si>
  <si>
    <t>3.6</t>
  </si>
  <si>
    <t>3.7</t>
  </si>
  <si>
    <t>3.8</t>
  </si>
  <si>
    <t>Phòng Lao động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</si>
  <si>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</si>
  <si>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</si>
  <si>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</si>
  <si>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</si>
  <si>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</si>
  <si>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</si>
  <si>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</si>
  <si>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</si>
  <si>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</si>
  <si>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</si>
  <si>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</si>
  <si>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</si>
  <si>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</si>
  <si>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</si>
  <si>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</si>
  <si>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</si>
  <si>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</si>
  <si>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</si>
  <si>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</si>
  <si>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</si>
  <si>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</si>
  <si>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</si>
  <si>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</si>
  <si>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</si>
  <si>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HCTĐ thành phố</t>
  </si>
  <si>
    <t>7.7</t>
  </si>
  <si>
    <t>7.8</t>
  </si>
  <si>
    <t>7.9</t>
  </si>
  <si>
    <t>13.1</t>
  </si>
  <si>
    <t>Cộng</t>
  </si>
  <si>
    <t>Dự toán chưa phân bổ</t>
  </si>
  <si>
    <t>DỰ TOÁN CHI NGÂN SÁCH NHÀ NƯỚC NĂM 2026</t>
  </si>
  <si>
    <t>DỰ TOÁN CHI THƯỜNG XUYÊN CẤP PHƯỜNG CHO TỪNG CƠ QUAN, TỔ CHỨC THEO LĨNH VỰC NĂM 2026</t>
  </si>
  <si>
    <t xml:space="preserve"> </t>
  </si>
  <si>
    <t>Đơn vị tính: Triệu đồng./.</t>
  </si>
  <si>
    <t>Số giao đơn vị</t>
  </si>
  <si>
    <t>Tiết kiệm 10% chi TX thực hiện CCTL</t>
  </si>
  <si>
    <t>Tiết kiệm thêm 10% chi thường xuyên tăng thêm so với năm 2025</t>
  </si>
  <si>
    <t>QLHC, Đảng, Đoàn thể</t>
  </si>
  <si>
    <t xml:space="preserve">Sự nghiệp giáo dục, đào tạo  </t>
  </si>
  <si>
    <t>Sự nghiệp y tế</t>
  </si>
  <si>
    <t>SN Văn hóa thông tin</t>
  </si>
  <si>
    <t>SN TDTT</t>
  </si>
  <si>
    <t>SN Phát thanh TH</t>
  </si>
  <si>
    <t>SN kinh tế+ ĐT</t>
  </si>
  <si>
    <t>SN NN&amp; môi trường</t>
  </si>
  <si>
    <t>Đảm bảo XH, trợ giá trợ cước</t>
  </si>
  <si>
    <t>Chi quốc phòng Chi an ninh</t>
  </si>
  <si>
    <t>Chi sự nghiệp khoa học, công nghệ</t>
  </si>
  <si>
    <t>Chi hỗ trợ khác</t>
  </si>
  <si>
    <t>Chi Chương trình MTQG</t>
  </si>
  <si>
    <t>sn kt</t>
  </si>
  <si>
    <t>qlhc</t>
  </si>
  <si>
    <t>vhtt</t>
  </si>
  <si>
    <t>tdtt</t>
  </si>
  <si>
    <t>ptth</t>
  </si>
  <si>
    <t>anqp</t>
  </si>
  <si>
    <t>gd</t>
  </si>
  <si>
    <t>TỔNG CỘNG</t>
  </si>
  <si>
    <t>Khối QLNN &amp; Sự nghiệp</t>
  </si>
  <si>
    <t>Văn phòng HĐND-UBND</t>
  </si>
  <si>
    <t>Quân sự (KP lương và hoạt động DQTV)</t>
  </si>
  <si>
    <t>Công an (KP phụ cấp ANCS)</t>
  </si>
  <si>
    <t>Phòng Kinh tế, Hạ tầng, Đô thị</t>
  </si>
  <si>
    <t>Phòng Văn hóa - Xã hội</t>
  </si>
  <si>
    <t>Trung tâm phục vụ hành chính công</t>
  </si>
  <si>
    <t>Trung tâm dịch vụ tổng hợp</t>
  </si>
  <si>
    <t>Các trường học</t>
  </si>
  <si>
    <t>Trường mầm non Phùng Chí Kiên</t>
  </si>
  <si>
    <t>SC</t>
  </si>
  <si>
    <t>Trường mầm non Sông Cầu</t>
  </si>
  <si>
    <t>CK</t>
  </si>
  <si>
    <t>Trường mầm non Xuất Hóa</t>
  </si>
  <si>
    <t>THCK</t>
  </si>
  <si>
    <t>Trường mầm non Nông Thượng</t>
  </si>
  <si>
    <t>BK</t>
  </si>
  <si>
    <t>Trường Tiểu học Sông Cầu</t>
  </si>
  <si>
    <t>NMXH</t>
  </si>
  <si>
    <t>Trường Tiểu học Phùng Chí Kiên</t>
  </si>
  <si>
    <t>MNNT</t>
  </si>
  <si>
    <t>Trường Tiểu học và THXS Nông Thượng</t>
  </si>
  <si>
    <t>THNT</t>
  </si>
  <si>
    <t>Trường Tiểu học và THXS Xuất Hóa</t>
  </si>
  <si>
    <t>THCSXH</t>
  </si>
  <si>
    <t>6.9</t>
  </si>
  <si>
    <t>Trường Trung học cơ sở Bắc Kạn</t>
  </si>
  <si>
    <t>THSC</t>
  </si>
  <si>
    <t>UBND phường điều hành</t>
  </si>
  <si>
    <t>snđt</t>
  </si>
  <si>
    <t>Khối Đảng</t>
  </si>
  <si>
    <t>Trung tâm Chính trị</t>
  </si>
  <si>
    <t>Đảng ủy phường Bắc Kạn</t>
  </si>
  <si>
    <t xml:space="preserve">Khối đoàn thể </t>
  </si>
  <si>
    <t>Uỷ ban Mặt trận tổ quốc và các hội đoàn thể</t>
  </si>
  <si>
    <t>Đơn vị khác</t>
  </si>
  <si>
    <t>Công an</t>
  </si>
  <si>
    <t>Thống kê cơ sở Bắc Kạn</t>
  </si>
  <si>
    <t>Phụ biểu 01</t>
  </si>
  <si>
    <t>(Kèm theo Quyết định số:        /QĐ-UBND ngày  31/12/2025 của UBND phường Bắc Kạn)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</si>
</sst>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0.0"/>
    <numFmt numFmtId="168" formatCode="_ * #,##0_ ;_ * \-#,##0_ ;_ * &quot;-&quot;??_ ;_ @_ "/>
    <numFmt numFmtId="169" formatCode="_ * #,##0.00_ ;_ * \-#,##0.00_ ;_ * &quot;-&quot;??_ ;_ @_ "/>
    <numFmt numFmtId="170" formatCode="_-* #,##0.00\ _€_-;\-* #,##0.00\ _€_-;_-* &quot;-&quot;??\ _€_-;_-@_-"/>
    <numFmt numFmtId="171" formatCode="_(* #,##0.000_);_(* \(#,##0.000\);_(* &quot;-&quot;??_);_(@_)"/>
    <numFmt numFmtId="172" formatCode="_(* #,##0.000_);_(* \(#,##0.000\);_(* &quot;-&quot;???_);_(@_)"/>
    <numFmt numFmtId="173" formatCode="_-* #,##0\ _₫_-;\-* #,##0\ _₫_-;_-* &quot;-&quot;\ _₫_-;_-@_-"/>
    <numFmt numFmtId="174" formatCode="_-* #,##0.00\ _₫_-;\-* #,##0.00\ _₫_-;_-* &quot;-&quot;??\ _₫_-;_-@_-"/>
    <numFmt numFmtId="175" formatCode="_-* #,##0.00\ _₫_-;\-* #,##0.00\ _₫_-;_-* &quot;-&quot;\ _₫_-;_-@_-"/>
    <numFmt numFmtId="176" formatCode="_-* #,##0.000\ _₫_-;\-* #,##0.000\ _₫_-;_-* &quot;-&quot;\ _₫_-;_-@_-"/>
    <numFmt numFmtId="177" formatCode="_-* #,##0.0\ _₫_-;\-* #,##0.0\ _₫_-;_-* &quot;-&quot;\ _₫_-;_-@_-"/>
    <numFmt numFmtId="178" formatCode="#,##0.0_);\(#,##0.0\)"/>
    <numFmt numFmtId="179" formatCode="_(* #,##0.0_);_(* \(#,##0.0\);_(* &quot;-&quot;??_);_(@_)"/>
    <numFmt numFmtId="180" formatCode="_-* #,##0\ _₫_-;\-* #,##0\ _₫_-;_-* &quot;-&quot;??\ _₫_-;_-@_-"/>
    <numFmt numFmtId="181" formatCode="_(* #,##0.000000_);_(* \(#,##0.000000\);_(* &quot;-&quot;??_);_(@_)"/>
    <numFmt numFmtId="182" formatCode="_(* #,##0.0000_);_(* \(#,##0.0000\);_(* &quot;-&quot;??_);_(@_)"/>
    <numFmt numFmtId="183" formatCode="_-* #,##0.000000_-;\-* #,##0.000000_-;_-* &quot;-&quot;??????_-;_-@_-"/>
    <numFmt numFmtId="184" formatCode="_(* #,##0.0_);_(* \(#,##0.0\);_(* &quot;-&quot;?_);_(@_)"/>
    <numFmt numFmtId="185" formatCode="_-* #,##0.000_-;\-* #,##0.000_-;_-* &quot;-&quot;???_-;_-@_-"/>
  </numFmts>
  <fonts count="86">
    <font>
      <sz val="12"/>
      <name val=".VnTime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sz val="12"/>
      <name val=".VnTime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  <charset val="163"/>
    </font>
    <font>
      <i/>
      <u/>
      <sz val="13"/>
      <name val="Times New Roman"/>
      <family val="1"/>
    </font>
    <font>
      <i/>
      <sz val="13"/>
      <name val="Times New Roman"/>
      <family val="1"/>
      <charset val="163"/>
    </font>
    <font>
      <sz val="13"/>
      <name val=".VnTime"/>
      <family val="2"/>
    </font>
    <font>
      <b/>
      <sz val="13"/>
      <name val=".VnTime"/>
      <family val="2"/>
      <charset val="163"/>
    </font>
    <font>
      <sz val="13"/>
      <name val="Times New Roman"/>
      <family val="1"/>
      <charset val="163"/>
    </font>
    <font>
      <sz val="13"/>
      <name val=".VnTime"/>
      <family val="2"/>
      <charset val="163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i/>
      <sz val="14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.VnTime"/>
      <family val="2"/>
    </font>
    <font>
      <b/>
      <sz val="10"/>
      <name val="Times New Roman"/>
      <family val="1"/>
    </font>
    <font>
      <b/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2"/>
    </font>
    <font>
      <sz val="14"/>
      <color indexed="8"/>
      <name val="Times New Roman"/>
      <family val="2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name val=".VnTime"/>
      <family val="2"/>
    </font>
    <font>
      <b/>
      <i/>
      <sz val="13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  <scheme val="minor"/>
    </font>
    <font>
      <b/>
      <sz val="11"/>
      <name val="Times New Roman"/>
      <family val="1"/>
      <charset val="163"/>
    </font>
    <font>
      <b/>
      <sz val="11"/>
      <name val="Calibri"/>
      <family val="2"/>
      <charset val="163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2"/>
      <color rgb="FFFF0000"/>
      <name val="Times New Roman"/>
      <family val="1"/>
    </font>
    <font>
      <i/>
      <sz val="10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2"/>
      <charset val="163"/>
    </font>
    <font>
      <sz val="8"/>
      <color indexed="8"/>
      <name val="Arial"/>
      <family val="2"/>
    </font>
    <font>
      <sz val="12"/>
      <color theme="1"/>
      <name val="Times New Roman"/>
      <family val="2"/>
    </font>
    <font>
      <vertAlign val="superscript"/>
      <sz val="13"/>
      <color indexed="8"/>
      <name val="Times New Roman"/>
      <family val="1"/>
    </font>
    <font>
      <i/>
      <sz val="11"/>
      <color theme="1"/>
      <name val="Times New Roman"/>
      <family val="1"/>
    </font>
    <font>
      <sz val="13"/>
      <name val="Arial"/>
      <family val="2"/>
    </font>
    <font>
      <sz val="13"/>
      <color rgb="FFFF0000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0" borderId="0"/>
    <xf numFmtId="0" fontId="26" fillId="0" borderId="0"/>
    <xf numFmtId="165" fontId="17" fillId="0" borderId="0" applyFont="0" applyFill="0" applyBorder="0" applyAlignment="0" applyProtection="0"/>
    <xf numFmtId="0" fontId="30" fillId="0" borderId="0"/>
    <xf numFmtId="165" fontId="3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>
      <alignment vertical="top"/>
    </xf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2" fillId="0" borderId="0">
      <alignment vertical="top"/>
    </xf>
    <xf numFmtId="0" fontId="31" fillId="0" borderId="0"/>
    <xf numFmtId="0" fontId="31" fillId="0" borderId="0"/>
    <xf numFmtId="0" fontId="34" fillId="0" borderId="0"/>
    <xf numFmtId="165" fontId="17" fillId="0" borderId="0" applyFont="0" applyFill="0" applyBorder="0" applyAlignment="0" applyProtection="0"/>
    <xf numFmtId="0" fontId="35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5" fillId="0" borderId="0"/>
    <xf numFmtId="0" fontId="35" fillId="0" borderId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8" fillId="0" borderId="0"/>
    <xf numFmtId="0" fontId="31" fillId="0" borderId="0"/>
    <xf numFmtId="0" fontId="3" fillId="0" borderId="0"/>
    <xf numFmtId="43" fontId="6" fillId="0" borderId="0" applyFont="0" applyFill="0" applyBorder="0" applyAlignment="0" applyProtection="0"/>
    <xf numFmtId="0" fontId="31" fillId="0" borderId="0"/>
    <xf numFmtId="43" fontId="17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3" fillId="0" borderId="0"/>
    <xf numFmtId="41" fontId="3" fillId="0" borderId="0" applyFont="0" applyFill="0" applyBorder="0" applyAlignment="0" applyProtection="0"/>
    <xf numFmtId="0" fontId="73" fillId="0" borderId="0"/>
    <xf numFmtId="174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1" fillId="0" borderId="0"/>
    <xf numFmtId="0" fontId="74" fillId="0" borderId="0"/>
    <xf numFmtId="0" fontId="75" fillId="0" borderId="0"/>
    <xf numFmtId="0" fontId="78" fillId="0" borderId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0" fontId="73" fillId="0" borderId="0"/>
  </cellStyleXfs>
  <cellXfs count="521">
    <xf numFmtId="0" fontId="0" fillId="0" borderId="0" xfId="0"/>
    <xf numFmtId="0" fontId="5" fillId="0" borderId="0" xfId="0" applyFont="1" applyAlignment="1">
      <alignment horizontal="center" vertical="center" wrapText="1"/>
    </xf>
    <xf numFmtId="166" fontId="8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6" fontId="8" fillId="0" borderId="2" xfId="1" applyNumberFormat="1" applyFont="1" applyFill="1" applyBorder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166" fontId="5" fillId="0" borderId="2" xfId="1" applyNumberFormat="1" applyFont="1" applyFill="1" applyBorder="1" applyAlignment="1">
      <alignment horizontal="right" vertical="center" wrapText="1" shrinkToFit="1"/>
    </xf>
    <xf numFmtId="166" fontId="5" fillId="0" borderId="2" xfId="1" applyNumberFormat="1" applyFont="1" applyFill="1" applyBorder="1" applyAlignment="1">
      <alignment vertical="center"/>
    </xf>
    <xf numFmtId="166" fontId="8" fillId="0" borderId="2" xfId="1" applyNumberFormat="1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vertical="center"/>
    </xf>
    <xf numFmtId="0" fontId="6" fillId="0" borderId="0" xfId="0" applyFont="1"/>
    <xf numFmtId="166" fontId="6" fillId="0" borderId="0" xfId="1" applyNumberFormat="1" applyFont="1" applyFill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0" applyFont="1"/>
    <xf numFmtId="166" fontId="13" fillId="0" borderId="6" xfId="1" applyNumberFormat="1" applyFont="1" applyFill="1" applyBorder="1"/>
    <xf numFmtId="166" fontId="13" fillId="0" borderId="0" xfId="1" applyNumberFormat="1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43" fontId="8" fillId="0" borderId="2" xfId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0" fontId="16" fillId="0" borderId="0" xfId="0" applyFont="1"/>
    <xf numFmtId="166" fontId="13" fillId="0" borderId="0" xfId="1" applyNumberFormat="1" applyFont="1" applyFill="1" applyBorder="1"/>
    <xf numFmtId="166" fontId="5" fillId="0" borderId="2" xfId="0" applyNumberFormat="1" applyFont="1" applyBorder="1" applyAlignment="1">
      <alignment horizontal="center" vertical="center" shrinkToFit="1"/>
    </xf>
    <xf numFmtId="166" fontId="5" fillId="0" borderId="2" xfId="0" applyNumberFormat="1" applyFont="1" applyBorder="1" applyAlignment="1">
      <alignment vertical="center" shrinkToFit="1"/>
    </xf>
    <xf numFmtId="166" fontId="9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5" fillId="0" borderId="2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3" fontId="15" fillId="0" borderId="0" xfId="0" applyNumberFormat="1" applyFont="1"/>
    <xf numFmtId="166" fontId="6" fillId="0" borderId="2" xfId="4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43" fontId="5" fillId="0" borderId="0" xfId="0" applyNumberFormat="1" applyFont="1" applyAlignment="1">
      <alignment horizontal="center" vertical="center" shrinkToFit="1"/>
    </xf>
    <xf numFmtId="43" fontId="8" fillId="0" borderId="0" xfId="0" applyNumberFormat="1" applyFont="1" applyAlignment="1">
      <alignment horizontal="center" vertical="center" shrinkToFit="1"/>
    </xf>
    <xf numFmtId="43" fontId="9" fillId="0" borderId="0" xfId="0" applyNumberFormat="1" applyFont="1" applyAlignment="1">
      <alignment horizontal="center" vertical="center" shrinkToFit="1"/>
    </xf>
    <xf numFmtId="0" fontId="6" fillId="0" borderId="0" xfId="3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24" fillId="0" borderId="2" xfId="3" applyFont="1" applyBorder="1" applyAlignment="1">
      <alignment vertical="center" wrapText="1"/>
    </xf>
    <xf numFmtId="166" fontId="8" fillId="2" borderId="2" xfId="1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6" fontId="6" fillId="0" borderId="0" xfId="0" applyNumberFormat="1" applyFont="1"/>
    <xf numFmtId="166" fontId="5" fillId="0" borderId="4" xfId="1" applyNumberFormat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shrinkToFit="1"/>
    </xf>
    <xf numFmtId="166" fontId="5" fillId="0" borderId="0" xfId="1" applyNumberFormat="1" applyFont="1" applyFill="1" applyBorder="1" applyAlignment="1">
      <alignment vertical="center"/>
    </xf>
    <xf numFmtId="3" fontId="8" fillId="0" borderId="2" xfId="7" applyNumberFormat="1" applyFont="1" applyBorder="1" applyAlignment="1">
      <alignment vertical="center" wrapText="1"/>
    </xf>
    <xf numFmtId="2" fontId="8" fillId="0" borderId="2" xfId="7" applyNumberFormat="1" applyFont="1" applyBorder="1" applyAlignment="1">
      <alignment vertical="center" wrapText="1"/>
    </xf>
    <xf numFmtId="166" fontId="8" fillId="0" borderId="2" xfId="1" applyNumberFormat="1" applyFont="1" applyFill="1" applyBorder="1" applyAlignment="1">
      <alignment vertical="center" wrapText="1"/>
    </xf>
    <xf numFmtId="166" fontId="8" fillId="0" borderId="2" xfId="1" applyNumberFormat="1" applyFont="1" applyFill="1" applyBorder="1" applyAlignment="1">
      <alignment horizontal="right" vertical="center" wrapText="1" shrinkToFit="1"/>
    </xf>
    <xf numFmtId="166" fontId="5" fillId="0" borderId="2" xfId="1" applyNumberFormat="1" applyFont="1" applyFill="1" applyBorder="1" applyAlignment="1">
      <alignment horizontal="right" vertical="center" wrapText="1"/>
    </xf>
    <xf numFmtId="166" fontId="8" fillId="0" borderId="2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4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3" fontId="9" fillId="0" borderId="0" xfId="1" applyFont="1" applyAlignment="1">
      <alignment vertical="center"/>
    </xf>
    <xf numFmtId="0" fontId="8" fillId="0" borderId="2" xfId="0" quotePrefix="1" applyFont="1" applyBorder="1" applyAlignment="1">
      <alignment horizontal="left" vertical="center"/>
    </xf>
    <xf numFmtId="43" fontId="8" fillId="0" borderId="0" xfId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6" applyFont="1" applyBorder="1" applyAlignment="1">
      <alignment vertical="center" wrapText="1"/>
    </xf>
    <xf numFmtId="0" fontId="39" fillId="0" borderId="0" xfId="3" applyFont="1" applyAlignment="1">
      <alignment vertical="center"/>
    </xf>
    <xf numFmtId="166" fontId="39" fillId="0" borderId="0" xfId="4" applyNumberFormat="1" applyFont="1" applyFill="1" applyAlignment="1">
      <alignment vertical="center"/>
    </xf>
    <xf numFmtId="0" fontId="45" fillId="0" borderId="2" xfId="3" applyFont="1" applyBorder="1" applyAlignment="1">
      <alignment horizontal="center" vertical="center" wrapText="1"/>
    </xf>
    <xf numFmtId="166" fontId="45" fillId="0" borderId="2" xfId="4" applyNumberFormat="1" applyFont="1" applyFill="1" applyBorder="1" applyAlignment="1">
      <alignment horizontal="center" vertical="center" wrapText="1"/>
    </xf>
    <xf numFmtId="0" fontId="45" fillId="0" borderId="2" xfId="3" applyFont="1" applyBorder="1" applyAlignment="1">
      <alignment vertical="center" wrapText="1"/>
    </xf>
    <xf numFmtId="166" fontId="45" fillId="0" borderId="2" xfId="4" applyNumberFormat="1" applyFont="1" applyFill="1" applyBorder="1" applyAlignment="1">
      <alignment horizontal="right" vertical="center" wrapText="1"/>
    </xf>
    <xf numFmtId="0" fontId="48" fillId="0" borderId="0" xfId="3" applyFont="1" applyAlignment="1">
      <alignment vertical="center"/>
    </xf>
    <xf numFmtId="43" fontId="48" fillId="0" borderId="0" xfId="3" applyNumberFormat="1" applyFont="1" applyAlignment="1">
      <alignment vertical="center"/>
    </xf>
    <xf numFmtId="167" fontId="48" fillId="0" borderId="0" xfId="3" applyNumberFormat="1" applyFont="1" applyAlignment="1">
      <alignment vertical="center"/>
    </xf>
    <xf numFmtId="0" fontId="47" fillId="0" borderId="2" xfId="3" applyFont="1" applyBorder="1" applyAlignment="1">
      <alignment horizontal="center" vertical="center" wrapText="1"/>
    </xf>
    <xf numFmtId="0" fontId="47" fillId="0" borderId="2" xfId="3" applyFont="1" applyBorder="1" applyAlignment="1">
      <alignment horizontal="justify" vertical="center" wrapText="1"/>
    </xf>
    <xf numFmtId="166" fontId="47" fillId="0" borderId="2" xfId="4" applyNumberFormat="1" applyFont="1" applyFill="1" applyBorder="1" applyAlignment="1">
      <alignment horizontal="right" vertical="center" wrapText="1"/>
    </xf>
    <xf numFmtId="166" fontId="47" fillId="0" borderId="2" xfId="4" applyNumberFormat="1" applyFont="1" applyFill="1" applyBorder="1" applyAlignment="1">
      <alignment horizontal="center" vertical="center" wrapText="1"/>
    </xf>
    <xf numFmtId="43" fontId="39" fillId="0" borderId="0" xfId="3" applyNumberFormat="1" applyFont="1" applyAlignment="1">
      <alignment vertical="center"/>
    </xf>
    <xf numFmtId="167" fontId="39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166" fontId="24" fillId="0" borderId="0" xfId="3" applyNumberFormat="1" applyFont="1" applyAlignment="1">
      <alignment vertical="center"/>
    </xf>
    <xf numFmtId="0" fontId="44" fillId="0" borderId="2" xfId="3" applyFont="1" applyBorder="1" applyAlignment="1">
      <alignment horizontal="center" vertical="center" wrapText="1"/>
    </xf>
    <xf numFmtId="0" fontId="42" fillId="0" borderId="2" xfId="3" applyFont="1" applyBorder="1" applyAlignment="1">
      <alignment horizontal="center" vertical="center" wrapText="1"/>
    </xf>
    <xf numFmtId="0" fontId="42" fillId="0" borderId="2" xfId="3" applyFont="1" applyBorder="1" applyAlignment="1">
      <alignment vertical="center" wrapText="1"/>
    </xf>
    <xf numFmtId="166" fontId="42" fillId="0" borderId="2" xfId="4" applyNumberFormat="1" applyFont="1" applyBorder="1" applyAlignment="1">
      <alignment horizontal="center" vertical="center" wrapText="1"/>
    </xf>
    <xf numFmtId="0" fontId="25" fillId="0" borderId="0" xfId="3" applyFont="1" applyAlignment="1">
      <alignment vertical="center"/>
    </xf>
    <xf numFmtId="166" fontId="44" fillId="0" borderId="2" xfId="4" applyNumberFormat="1" applyFont="1" applyBorder="1" applyAlignment="1">
      <alignment horizontal="center" vertical="center" wrapText="1"/>
    </xf>
    <xf numFmtId="0" fontId="24" fillId="0" borderId="0" xfId="3" applyFont="1"/>
    <xf numFmtId="0" fontId="19" fillId="0" borderId="0" xfId="0" applyFont="1"/>
    <xf numFmtId="0" fontId="52" fillId="0" borderId="0" xfId="0" applyFont="1"/>
    <xf numFmtId="49" fontId="6" fillId="0" borderId="2" xfId="40" applyNumberFormat="1" applyFont="1" applyBorder="1" applyAlignment="1">
      <alignment horizontal="center" vertical="center" wrapText="1"/>
    </xf>
    <xf numFmtId="49" fontId="4" fillId="0" borderId="2" xfId="4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  <xf numFmtId="0" fontId="44" fillId="0" borderId="2" xfId="3" applyFont="1" applyBorder="1" applyAlignment="1">
      <alignment vertical="center"/>
    </xf>
    <xf numFmtId="166" fontId="42" fillId="0" borderId="2" xfId="1" applyNumberFormat="1" applyFont="1" applyBorder="1" applyAlignment="1">
      <alignment horizontal="center" vertical="center" wrapText="1"/>
    </xf>
    <xf numFmtId="166" fontId="44" fillId="0" borderId="2" xfId="1" applyNumberFormat="1" applyFont="1" applyBorder="1" applyAlignment="1">
      <alignment horizontal="center" vertical="center" wrapText="1"/>
    </xf>
    <xf numFmtId="166" fontId="24" fillId="0" borderId="2" xfId="1" applyNumberFormat="1" applyFont="1" applyBorder="1" applyAlignment="1">
      <alignment vertical="center"/>
    </xf>
    <xf numFmtId="0" fontId="47" fillId="0" borderId="2" xfId="3" quotePrefix="1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6" fontId="19" fillId="0" borderId="0" xfId="1" applyNumberFormat="1" applyFont="1" applyFill="1"/>
    <xf numFmtId="0" fontId="50" fillId="0" borderId="0" xfId="0" applyFont="1"/>
    <xf numFmtId="1" fontId="21" fillId="0" borderId="1" xfId="40" applyNumberFormat="1" applyFont="1" applyBorder="1" applyAlignment="1">
      <alignment vertical="center" wrapText="1"/>
    </xf>
    <xf numFmtId="1" fontId="21" fillId="0" borderId="1" xfId="40" applyNumberFormat="1" applyFont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vertical="center" wrapText="1"/>
    </xf>
    <xf numFmtId="166" fontId="27" fillId="0" borderId="2" xfId="1" applyNumberFormat="1" applyFont="1" applyFill="1" applyBorder="1" applyAlignment="1">
      <alignment horizontal="center" vertical="center" wrapText="1"/>
    </xf>
    <xf numFmtId="171" fontId="27" fillId="0" borderId="2" xfId="1" applyNumberFormat="1" applyFont="1" applyFill="1" applyBorder="1" applyAlignment="1">
      <alignment horizontal="center" vertical="center" wrapText="1"/>
    </xf>
    <xf numFmtId="0" fontId="53" fillId="0" borderId="0" xfId="0" applyFont="1"/>
    <xf numFmtId="3" fontId="4" fillId="0" borderId="2" xfId="40" applyNumberFormat="1" applyFont="1" applyBorder="1" applyAlignment="1">
      <alignment horizontal="justify" vertical="center" wrapText="1"/>
    </xf>
    <xf numFmtId="3" fontId="4" fillId="0" borderId="2" xfId="40" applyNumberFormat="1" applyFont="1" applyBorder="1" applyAlignment="1">
      <alignment horizontal="center" vertical="center" wrapText="1"/>
    </xf>
    <xf numFmtId="3" fontId="6" fillId="0" borderId="2" xfId="40" quotePrefix="1" applyNumberFormat="1" applyFont="1" applyBorder="1" applyAlignment="1">
      <alignment horizontal="center" vertical="center" wrapText="1"/>
    </xf>
    <xf numFmtId="43" fontId="4" fillId="0" borderId="2" xfId="1" quotePrefix="1" applyFont="1" applyFill="1" applyBorder="1" applyAlignment="1">
      <alignment horizontal="center" vertical="center" wrapText="1"/>
    </xf>
    <xf numFmtId="171" fontId="54" fillId="0" borderId="0" xfId="0" applyNumberFormat="1" applyFont="1"/>
    <xf numFmtId="0" fontId="54" fillId="0" borderId="0" xfId="0" applyFont="1"/>
    <xf numFmtId="1" fontId="4" fillId="0" borderId="2" xfId="40" applyNumberFormat="1" applyFont="1" applyBorder="1" applyAlignment="1">
      <alignment horizontal="justify" vertical="center" wrapText="1"/>
    </xf>
    <xf numFmtId="1" fontId="4" fillId="0" borderId="2" xfId="4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0" fontId="55" fillId="0" borderId="0" xfId="0" applyFont="1"/>
    <xf numFmtId="0" fontId="6" fillId="0" borderId="2" xfId="0" applyFont="1" applyBorder="1" applyAlignment="1">
      <alignment horizontal="justify" vertical="center" wrapText="1"/>
    </xf>
    <xf numFmtId="1" fontId="6" fillId="0" borderId="2" xfId="40" applyNumberFormat="1" applyFont="1" applyBorder="1" applyAlignment="1">
      <alignment horizontal="center" vertical="center" wrapText="1"/>
    </xf>
    <xf numFmtId="166" fontId="23" fillId="0" borderId="2" xfId="44" applyNumberFormat="1" applyFont="1" applyFill="1" applyBorder="1" applyAlignment="1">
      <alignment horizontal="center" vertical="center" wrapText="1"/>
    </xf>
    <xf numFmtId="168" fontId="23" fillId="0" borderId="2" xfId="45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 wrapText="1"/>
    </xf>
    <xf numFmtId="43" fontId="6" fillId="0" borderId="2" xfId="1" applyFont="1" applyFill="1" applyBorder="1" applyAlignment="1">
      <alignment horizontal="right" vertical="center" wrapText="1"/>
    </xf>
    <xf numFmtId="172" fontId="54" fillId="0" borderId="0" xfId="0" applyNumberFormat="1" applyFont="1"/>
    <xf numFmtId="0" fontId="51" fillId="0" borderId="2" xfId="0" applyFont="1" applyBorder="1" applyAlignment="1">
      <alignment vertical="center" wrapText="1"/>
    </xf>
    <xf numFmtId="0" fontId="51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vertical="center" wrapText="1"/>
    </xf>
    <xf numFmtId="0" fontId="6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166" fontId="18" fillId="0" borderId="0" xfId="3" applyNumberFormat="1" applyFont="1" applyAlignment="1">
      <alignment horizontal="center" vertical="center"/>
    </xf>
    <xf numFmtId="166" fontId="6" fillId="0" borderId="0" xfId="3" applyNumberFormat="1" applyFont="1" applyAlignment="1">
      <alignment vertical="center"/>
    </xf>
    <xf numFmtId="166" fontId="6" fillId="0" borderId="0" xfId="4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6" fillId="0" borderId="2" xfId="3" applyFont="1" applyBorder="1" applyAlignment="1">
      <alignment horizontal="center" vertical="center" wrapText="1"/>
    </xf>
    <xf numFmtId="166" fontId="6" fillId="0" borderId="2" xfId="4" applyNumberFormat="1" applyFont="1" applyFill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166" fontId="4" fillId="0" borderId="2" xfId="4" applyNumberFormat="1" applyFont="1" applyFill="1" applyBorder="1" applyAlignment="1">
      <alignment vertical="center" wrapText="1"/>
    </xf>
    <xf numFmtId="0" fontId="33" fillId="0" borderId="2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justify" vertical="center" wrapText="1"/>
    </xf>
    <xf numFmtId="166" fontId="6" fillId="0" borderId="2" xfId="4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3" applyFont="1" applyBorder="1" applyAlignment="1">
      <alignment vertical="center"/>
    </xf>
    <xf numFmtId="0" fontId="33" fillId="0" borderId="2" xfId="3" quotePrefix="1" applyFont="1" applyBorder="1" applyAlignment="1">
      <alignment horizontal="center" vertical="center" wrapText="1"/>
    </xf>
    <xf numFmtId="0" fontId="45" fillId="0" borderId="2" xfId="3" applyFont="1" applyBorder="1" applyAlignment="1">
      <alignment horizontal="justify" vertical="center" wrapText="1"/>
    </xf>
    <xf numFmtId="166" fontId="8" fillId="0" borderId="2" xfId="1" applyNumberFormat="1" applyFont="1" applyBorder="1" applyAlignment="1">
      <alignment horizontal="center" vertical="center" shrinkToFit="1"/>
    </xf>
    <xf numFmtId="0" fontId="6" fillId="0" borderId="0" xfId="3" applyFont="1" applyAlignment="1">
      <alignment wrapText="1"/>
    </xf>
    <xf numFmtId="166" fontId="18" fillId="0" borderId="0" xfId="4" applyNumberFormat="1" applyFont="1" applyAlignment="1">
      <alignment horizontal="right" wrapText="1"/>
    </xf>
    <xf numFmtId="166" fontId="4" fillId="0" borderId="2" xfId="4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vertical="center" wrapText="1"/>
    </xf>
    <xf numFmtId="166" fontId="4" fillId="0" borderId="2" xfId="4" applyNumberFormat="1" applyFont="1" applyBorder="1" applyAlignment="1">
      <alignment horizontal="right" vertical="center" wrapText="1"/>
    </xf>
    <xf numFmtId="166" fontId="6" fillId="0" borderId="2" xfId="4" applyNumberFormat="1" applyFont="1" applyBorder="1" applyAlignment="1">
      <alignment horizontal="center" vertical="center" wrapText="1"/>
    </xf>
    <xf numFmtId="166" fontId="6" fillId="0" borderId="2" xfId="4" applyNumberFormat="1" applyFont="1" applyBorder="1" applyAlignment="1">
      <alignment horizontal="right" vertical="center" wrapText="1"/>
    </xf>
    <xf numFmtId="166" fontId="6" fillId="0" borderId="0" xfId="4" applyNumberFormat="1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49" fontId="9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 wrapText="1" shrinkToFit="1"/>
    </xf>
    <xf numFmtId="166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 shrinkToFit="1"/>
    </xf>
    <xf numFmtId="166" fontId="5" fillId="0" borderId="2" xfId="0" applyNumberFormat="1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left" vertical="center" wrapText="1"/>
    </xf>
    <xf numFmtId="166" fontId="8" fillId="0" borderId="2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vertical="center" wrapText="1" shrinkToFi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 shrinkToFit="1"/>
    </xf>
    <xf numFmtId="166" fontId="9" fillId="0" borderId="2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right" vertical="center" wrapText="1" shrinkToFit="1"/>
    </xf>
    <xf numFmtId="166" fontId="8" fillId="0" borderId="0" xfId="1" applyNumberFormat="1" applyFont="1" applyFill="1" applyAlignment="1">
      <alignment vertical="center" wrapText="1"/>
    </xf>
    <xf numFmtId="166" fontId="5" fillId="0" borderId="2" xfId="1" applyNumberFormat="1" applyFont="1" applyFill="1" applyBorder="1" applyAlignment="1">
      <alignment vertical="center" wrapText="1"/>
    </xf>
    <xf numFmtId="166" fontId="41" fillId="0" borderId="2" xfId="1" applyNumberFormat="1" applyFont="1" applyFill="1" applyBorder="1" applyAlignment="1">
      <alignment horizontal="center" vertical="center" wrapText="1"/>
    </xf>
    <xf numFmtId="166" fontId="41" fillId="0" borderId="2" xfId="1" applyNumberFormat="1" applyFont="1" applyFill="1" applyBorder="1" applyAlignment="1">
      <alignment vertical="center" wrapText="1"/>
    </xf>
    <xf numFmtId="166" fontId="41" fillId="0" borderId="2" xfId="1" applyNumberFormat="1" applyFont="1" applyFill="1" applyBorder="1" applyAlignment="1">
      <alignment horizontal="right" vertical="center" wrapText="1" shrinkToFit="1"/>
    </xf>
    <xf numFmtId="166" fontId="41" fillId="0" borderId="0" xfId="1" applyNumberFormat="1" applyFont="1" applyFill="1" applyAlignment="1">
      <alignment vertical="center" wrapText="1"/>
    </xf>
    <xf numFmtId="166" fontId="8" fillId="0" borderId="2" xfId="1" applyNumberFormat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 wrapText="1" shrinkToFit="1"/>
    </xf>
    <xf numFmtId="0" fontId="5" fillId="0" borderId="0" xfId="0" applyFont="1" applyAlignment="1">
      <alignment horizontal="center"/>
    </xf>
    <xf numFmtId="166" fontId="6" fillId="0" borderId="2" xfId="1" applyNumberFormat="1" applyFont="1" applyBorder="1" applyAlignment="1">
      <alignment vertical="center" wrapText="1"/>
    </xf>
    <xf numFmtId="166" fontId="6" fillId="0" borderId="2" xfId="1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3" fillId="0" borderId="0" xfId="0" applyFont="1" applyAlignment="1">
      <alignment vertical="center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166" fontId="65" fillId="0" borderId="0" xfId="44" applyNumberFormat="1" applyFont="1" applyFill="1" applyAlignment="1">
      <alignment horizontal="right" vertical="center" wrapText="1"/>
    </xf>
    <xf numFmtId="166" fontId="66" fillId="0" borderId="0" xfId="44" applyNumberFormat="1" applyFont="1" applyFill="1" applyAlignment="1">
      <alignment vertical="center"/>
    </xf>
    <xf numFmtId="0" fontId="65" fillId="0" borderId="2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7" fillId="0" borderId="2" xfId="0" applyFont="1" applyBorder="1" applyAlignment="1">
      <alignment horizontal="center" vertical="center" wrapText="1"/>
    </xf>
    <xf numFmtId="0" fontId="65" fillId="0" borderId="2" xfId="0" applyFont="1" applyBorder="1" applyAlignment="1">
      <alignment vertical="center" wrapText="1"/>
    </xf>
    <xf numFmtId="0" fontId="67" fillId="0" borderId="2" xfId="0" applyFont="1" applyBorder="1" applyAlignment="1">
      <alignment vertical="center" wrapText="1"/>
    </xf>
    <xf numFmtId="0" fontId="25" fillId="2" borderId="0" xfId="0" applyFont="1" applyFill="1" applyAlignment="1">
      <alignment vertical="top" wrapText="1"/>
    </xf>
    <xf numFmtId="0" fontId="24" fillId="2" borderId="0" xfId="0" applyFont="1" applyFill="1"/>
    <xf numFmtId="0" fontId="58" fillId="2" borderId="0" xfId="0" applyFont="1" applyFill="1"/>
    <xf numFmtId="0" fontId="24" fillId="2" borderId="0" xfId="0" applyFont="1" applyFill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6" fillId="0" borderId="0" xfId="0" applyFont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171" fontId="37" fillId="0" borderId="2" xfId="5" applyNumberFormat="1" applyFont="1" applyFill="1" applyBorder="1" applyAlignment="1">
      <alignment horizontal="center" vertical="center" wrapText="1"/>
    </xf>
    <xf numFmtId="166" fontId="37" fillId="0" borderId="2" xfId="5" applyNumberFormat="1" applyFont="1" applyFill="1" applyBorder="1" applyAlignment="1">
      <alignment horizontal="center" vertical="center" wrapText="1"/>
    </xf>
    <xf numFmtId="49" fontId="70" fillId="0" borderId="2" xfId="40" applyNumberFormat="1" applyFont="1" applyBorder="1" applyAlignment="1">
      <alignment horizontal="center" vertical="center" wrapText="1"/>
    </xf>
    <xf numFmtId="1" fontId="70" fillId="0" borderId="2" xfId="40" applyNumberFormat="1" applyFont="1" applyBorder="1" applyAlignment="1">
      <alignment horizontal="justify" vertical="center" wrapText="1"/>
    </xf>
    <xf numFmtId="1" fontId="70" fillId="0" borderId="2" xfId="40" applyNumberFormat="1" applyFont="1" applyBorder="1" applyAlignment="1">
      <alignment horizontal="center" vertical="center" wrapText="1"/>
    </xf>
    <xf numFmtId="166" fontId="70" fillId="0" borderId="2" xfId="1" applyNumberFormat="1" applyFont="1" applyBorder="1" applyAlignment="1">
      <alignment horizontal="right" vertical="center" wrapText="1"/>
    </xf>
    <xf numFmtId="166" fontId="33" fillId="0" borderId="2" xfId="1" applyNumberFormat="1" applyFont="1" applyFill="1" applyBorder="1" applyAlignment="1">
      <alignment horizontal="right" vertical="center" wrapText="1"/>
    </xf>
    <xf numFmtId="171" fontId="33" fillId="0" borderId="2" xfId="5" applyNumberFormat="1" applyFont="1" applyFill="1" applyBorder="1" applyAlignment="1">
      <alignment vertical="center" wrapText="1"/>
    </xf>
    <xf numFmtId="0" fontId="72" fillId="2" borderId="0" xfId="0" applyFont="1" applyFill="1"/>
    <xf numFmtId="166" fontId="63" fillId="0" borderId="0" xfId="44" applyNumberFormat="1" applyFont="1" applyFill="1" applyAlignment="1">
      <alignment vertical="center"/>
    </xf>
    <xf numFmtId="0" fontId="25" fillId="2" borderId="0" xfId="0" applyFont="1" applyFill="1" applyAlignment="1">
      <alignment horizontal="center" vertical="top" wrapText="1"/>
    </xf>
    <xf numFmtId="0" fontId="24" fillId="0" borderId="0" xfId="0" applyFont="1" applyAlignment="1">
      <alignment horizontal="center" vertical="center"/>
    </xf>
    <xf numFmtId="166" fontId="24" fillId="2" borderId="0" xfId="0" applyNumberFormat="1" applyFont="1" applyFill="1" applyAlignment="1">
      <alignment vertical="center" wrapText="1"/>
    </xf>
    <xf numFmtId="0" fontId="63" fillId="0" borderId="0" xfId="0" applyFont="1" applyAlignment="1">
      <alignment horizontal="center" vertical="center"/>
    </xf>
    <xf numFmtId="166" fontId="65" fillId="0" borderId="2" xfId="5" applyNumberFormat="1" applyFont="1" applyFill="1" applyBorder="1" applyAlignment="1">
      <alignment vertical="center" wrapText="1"/>
    </xf>
    <xf numFmtId="166" fontId="65" fillId="0" borderId="2" xfId="0" applyNumberFormat="1" applyFont="1" applyBorder="1" applyAlignment="1">
      <alignment vertical="center" wrapText="1"/>
    </xf>
    <xf numFmtId="166" fontId="67" fillId="0" borderId="2" xfId="5" applyNumberFormat="1" applyFont="1" applyFill="1" applyBorder="1" applyAlignment="1">
      <alignment vertical="center" wrapText="1"/>
    </xf>
    <xf numFmtId="0" fontId="67" fillId="4" borderId="2" xfId="57" quotePrefix="1" applyFont="1" applyFill="1" applyBorder="1" applyAlignment="1" applyProtection="1">
      <alignment vertical="center" wrapText="1" shrinkToFit="1"/>
      <protection locked="0"/>
    </xf>
    <xf numFmtId="0" fontId="67" fillId="4" borderId="2" xfId="57" applyFont="1" applyFill="1" applyBorder="1" applyAlignment="1" applyProtection="1">
      <alignment vertical="center" wrapText="1" shrinkToFit="1"/>
      <protection locked="0"/>
    </xf>
    <xf numFmtId="0" fontId="68" fillId="0" borderId="0" xfId="0" applyFont="1" applyAlignment="1">
      <alignment horizontal="right" vertical="center"/>
    </xf>
    <xf numFmtId="41" fontId="67" fillId="0" borderId="2" xfId="49" applyFont="1" applyBorder="1" applyAlignment="1">
      <alignment horizontal="right" vertical="center" wrapText="1"/>
    </xf>
    <xf numFmtId="166" fontId="24" fillId="0" borderId="0" xfId="44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66" fontId="24" fillId="0" borderId="0" xfId="44" applyNumberFormat="1" applyFont="1" applyFill="1" applyAlignment="1">
      <alignment vertical="center"/>
    </xf>
    <xf numFmtId="0" fontId="65" fillId="0" borderId="2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41" fontId="65" fillId="0" borderId="2" xfId="49" applyFont="1" applyBorder="1" applyAlignment="1">
      <alignment horizontal="right" vertical="center" wrapText="1"/>
    </xf>
    <xf numFmtId="41" fontId="79" fillId="0" borderId="2" xfId="49" applyFont="1" applyBorder="1" applyAlignment="1">
      <alignment horizontal="right" vertical="center" wrapText="1"/>
    </xf>
    <xf numFmtId="0" fontId="68" fillId="0" borderId="2" xfId="3" applyFont="1" applyBorder="1" applyAlignment="1">
      <alignment vertical="center" wrapText="1"/>
    </xf>
    <xf numFmtId="41" fontId="68" fillId="0" borderId="2" xfId="49" applyFont="1" applyBorder="1" applyAlignment="1">
      <alignment horizontal="right" vertical="center" wrapText="1"/>
    </xf>
    <xf numFmtId="41" fontId="9" fillId="0" borderId="2" xfId="49" applyFont="1" applyBorder="1" applyAlignment="1">
      <alignment horizontal="right" vertical="center" wrapText="1"/>
    </xf>
    <xf numFmtId="166" fontId="68" fillId="0" borderId="2" xfId="54" applyNumberFormat="1" applyFont="1" applyFill="1" applyBorder="1" applyAlignment="1">
      <alignment horizontal="right" vertical="center" wrapText="1"/>
    </xf>
    <xf numFmtId="166" fontId="68" fillId="0" borderId="2" xfId="54" applyNumberFormat="1" applyFont="1" applyFill="1" applyBorder="1" applyAlignment="1">
      <alignment horizontal="right" vertical="center"/>
    </xf>
    <xf numFmtId="166" fontId="67" fillId="0" borderId="2" xfId="54" applyNumberFormat="1" applyFont="1" applyFill="1" applyBorder="1" applyAlignment="1">
      <alignment horizontal="right" vertical="center" wrapText="1"/>
    </xf>
    <xf numFmtId="0" fontId="9" fillId="0" borderId="2" xfId="59" quotePrefix="1" applyFont="1" applyBorder="1" applyAlignment="1">
      <alignment horizontal="left" vertical="center"/>
    </xf>
    <xf numFmtId="0" fontId="68" fillId="0" borderId="2" xfId="56" applyFont="1" applyBorder="1" applyAlignment="1">
      <alignment vertical="center" wrapText="1"/>
    </xf>
    <xf numFmtId="166" fontId="25" fillId="0" borderId="0" xfId="44" applyNumberFormat="1" applyFont="1" applyFill="1" applyAlignment="1">
      <alignment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5" fillId="2" borderId="5" xfId="52" applyNumberFormat="1" applyFont="1" applyFill="1" applyBorder="1" applyAlignment="1">
      <alignment horizontal="left" vertical="center" wrapText="1"/>
    </xf>
    <xf numFmtId="0" fontId="24" fillId="2" borderId="0" xfId="0" applyFont="1" applyFill="1" applyAlignment="1">
      <alignment vertical="center"/>
    </xf>
    <xf numFmtId="3" fontId="5" fillId="0" borderId="2" xfId="0" applyNumberFormat="1" applyFont="1" applyBorder="1" applyAlignment="1">
      <alignment horizontal="justify" vertical="center"/>
    </xf>
    <xf numFmtId="3" fontId="8" fillId="0" borderId="2" xfId="0" applyNumberFormat="1" applyFont="1" applyBorder="1" applyAlignment="1">
      <alignment horizontal="justify" vertical="center"/>
    </xf>
    <xf numFmtId="3" fontId="8" fillId="2" borderId="2" xfId="0" applyNumberFormat="1" applyFont="1" applyFill="1" applyBorder="1" applyAlignment="1">
      <alignment horizontal="justify" vertical="center"/>
    </xf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justify" vertical="center" wrapText="1"/>
    </xf>
    <xf numFmtId="3" fontId="5" fillId="0" borderId="2" xfId="54" applyNumberFormat="1" applyFont="1" applyFill="1" applyBorder="1" applyAlignment="1">
      <alignment horizontal="right" vertical="center"/>
    </xf>
    <xf numFmtId="3" fontId="8" fillId="0" borderId="2" xfId="54" applyNumberFormat="1" applyFont="1" applyBorder="1" applyAlignment="1">
      <alignment horizontal="right" vertical="center"/>
    </xf>
    <xf numFmtId="3" fontId="8" fillId="2" borderId="2" xfId="54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3" fontId="8" fillId="2" borderId="2" xfId="54" applyNumberFormat="1" applyFont="1" applyFill="1" applyBorder="1" applyAlignment="1">
      <alignment horizontal="right" vertical="center" wrapText="1"/>
    </xf>
    <xf numFmtId="166" fontId="5" fillId="0" borderId="2" xfId="1" applyNumberFormat="1" applyFont="1" applyBorder="1" applyAlignment="1">
      <alignment horizontal="right" vertical="center" wrapText="1"/>
    </xf>
    <xf numFmtId="166" fontId="8" fillId="0" borderId="2" xfId="1" applyNumberFormat="1" applyFont="1" applyBorder="1" applyAlignment="1">
      <alignment horizontal="right" vertical="center" wrapText="1"/>
    </xf>
    <xf numFmtId="166" fontId="5" fillId="0" borderId="2" xfId="1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4" fillId="0" borderId="7" xfId="41" applyFont="1" applyBorder="1" applyAlignment="1">
      <alignment horizontal="left" vertical="center"/>
    </xf>
    <xf numFmtId="0" fontId="24" fillId="0" borderId="5" xfId="41" applyFont="1" applyBorder="1" applyAlignment="1">
      <alignment horizontal="left" vertical="center"/>
    </xf>
    <xf numFmtId="0" fontId="25" fillId="0" borderId="0" xfId="0" applyFont="1"/>
    <xf numFmtId="0" fontId="67" fillId="0" borderId="0" xfId="0" applyFont="1"/>
    <xf numFmtId="176" fontId="48" fillId="0" borderId="2" xfId="62" applyNumberFormat="1" applyFont="1" applyBorder="1" applyAlignment="1">
      <alignment horizontal="center" vertical="center" wrapText="1"/>
    </xf>
    <xf numFmtId="0" fontId="24" fillId="0" borderId="0" xfId="0" applyFont="1"/>
    <xf numFmtId="173" fontId="39" fillId="0" borderId="2" xfId="62" applyNumberFormat="1" applyFont="1" applyBorder="1" applyAlignment="1">
      <alignment horizontal="center" vertical="center" wrapText="1"/>
    </xf>
    <xf numFmtId="176" fontId="39" fillId="0" borderId="2" xfId="62" applyNumberFormat="1" applyFont="1" applyBorder="1" applyAlignment="1">
      <alignment horizontal="center" vertical="center" wrapText="1"/>
    </xf>
    <xf numFmtId="49" fontId="39" fillId="0" borderId="2" xfId="52" applyNumberFormat="1" applyFont="1" applyBorder="1" applyAlignment="1">
      <alignment horizontal="center" vertical="center" wrapText="1"/>
    </xf>
    <xf numFmtId="49" fontId="39" fillId="0" borderId="2" xfId="62" applyNumberFormat="1" applyFont="1" applyBorder="1" applyAlignment="1">
      <alignment horizontal="center" vertical="center" wrapText="1"/>
    </xf>
    <xf numFmtId="0" fontId="24" fillId="0" borderId="7" xfId="41" applyFont="1" applyBorder="1" applyAlignment="1">
      <alignment horizontal="center" vertical="center" wrapText="1"/>
    </xf>
    <xf numFmtId="177" fontId="39" fillId="0" borderId="7" xfId="34" applyNumberFormat="1" applyFont="1" applyFill="1" applyBorder="1" applyAlignment="1">
      <alignment horizontal="right" vertical="center" wrapText="1"/>
    </xf>
    <xf numFmtId="178" fontId="39" fillId="0" borderId="7" xfId="34" applyNumberFormat="1" applyFont="1" applyFill="1" applyBorder="1" applyAlignment="1">
      <alignment vertical="center" wrapText="1"/>
    </xf>
    <xf numFmtId="0" fontId="24" fillId="0" borderId="5" xfId="41" applyFont="1" applyBorder="1" applyAlignment="1">
      <alignment horizontal="center" vertical="center" wrapText="1"/>
    </xf>
    <xf numFmtId="177" fontId="39" fillId="0" borderId="0" xfId="62" applyNumberFormat="1" applyFont="1"/>
    <xf numFmtId="178" fontId="39" fillId="0" borderId="5" xfId="62" applyNumberFormat="1" applyFont="1" applyBorder="1" applyAlignment="1">
      <alignment vertical="center"/>
    </xf>
    <xf numFmtId="178" fontId="39" fillId="0" borderId="5" xfId="62" applyNumberFormat="1" applyFont="1" applyBorder="1"/>
    <xf numFmtId="177" fontId="39" fillId="0" borderId="5" xfId="34" applyNumberFormat="1" applyFont="1" applyFill="1" applyBorder="1" applyAlignment="1">
      <alignment horizontal="right" vertical="center" wrapText="1"/>
    </xf>
    <xf numFmtId="176" fontId="77" fillId="0" borderId="5" xfId="62" applyNumberFormat="1" applyFont="1" applyBorder="1" applyAlignment="1">
      <alignment horizontal="left" vertical="center"/>
    </xf>
    <xf numFmtId="177" fontId="39" fillId="0" borderId="5" xfId="34" applyNumberFormat="1" applyFont="1" applyFill="1" applyBorder="1" applyAlignment="1">
      <alignment horizontal="center" vertical="center" wrapText="1"/>
    </xf>
    <xf numFmtId="178" fontId="39" fillId="0" borderId="5" xfId="34" applyNumberFormat="1" applyFont="1" applyFill="1" applyBorder="1" applyAlignment="1">
      <alignment vertical="center" wrapText="1"/>
    </xf>
    <xf numFmtId="166" fontId="24" fillId="0" borderId="5" xfId="38" applyNumberFormat="1" applyFont="1" applyFill="1" applyBorder="1" applyAlignment="1">
      <alignment horizontal="center" vertical="center"/>
    </xf>
    <xf numFmtId="0" fontId="24" fillId="0" borderId="5" xfId="62" applyFont="1" applyBorder="1" applyAlignment="1">
      <alignment horizontal="left" vertical="center"/>
    </xf>
    <xf numFmtId="0" fontId="24" fillId="0" borderId="10" xfId="62" applyFont="1" applyBorder="1" applyAlignment="1">
      <alignment horizontal="center" vertical="center"/>
    </xf>
    <xf numFmtId="0" fontId="24" fillId="0" borderId="10" xfId="62" applyFont="1" applyBorder="1" applyAlignment="1">
      <alignment horizontal="left" vertical="center"/>
    </xf>
    <xf numFmtId="177" fontId="39" fillId="0" borderId="10" xfId="62" applyNumberFormat="1" applyFont="1" applyBorder="1" applyAlignment="1">
      <alignment horizontal="center" vertical="center"/>
    </xf>
    <xf numFmtId="178" fontId="39" fillId="0" borderId="10" xfId="62" applyNumberFormat="1" applyFont="1" applyBorder="1" applyAlignment="1">
      <alignment vertical="center"/>
    </xf>
    <xf numFmtId="0" fontId="48" fillId="0" borderId="2" xfId="62" applyFont="1" applyBorder="1"/>
    <xf numFmtId="0" fontId="48" fillId="0" borderId="2" xfId="62" applyFont="1" applyBorder="1" applyAlignment="1">
      <alignment horizontal="center"/>
    </xf>
    <xf numFmtId="178" fontId="48" fillId="0" borderId="2" xfId="55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right" vertical="center"/>
    </xf>
    <xf numFmtId="0" fontId="65" fillId="0" borderId="2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66" fontId="18" fillId="0" borderId="1" xfId="0" applyNumberFormat="1" applyFont="1" applyBorder="1" applyAlignment="1">
      <alignment horizontal="right"/>
    </xf>
    <xf numFmtId="0" fontId="25" fillId="2" borderId="0" xfId="0" applyFont="1" applyFill="1" applyAlignment="1">
      <alignment horizontal="center" vertical="top" wrapText="1"/>
    </xf>
    <xf numFmtId="0" fontId="62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8" fillId="2" borderId="2" xfId="54" applyNumberFormat="1" applyFont="1" applyFill="1" applyBorder="1" applyAlignment="1">
      <alignment horizontal="right" vertical="center"/>
    </xf>
    <xf numFmtId="166" fontId="8" fillId="0" borderId="3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71" fontId="37" fillId="0" borderId="2" xfId="5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top" wrapText="1"/>
    </xf>
    <xf numFmtId="0" fontId="69" fillId="0" borderId="1" xfId="0" applyFont="1" applyBorder="1" applyAlignment="1">
      <alignment horizontal="center"/>
    </xf>
    <xf numFmtId="49" fontId="37" fillId="0" borderId="2" xfId="40" applyNumberFormat="1" applyFont="1" applyBorder="1" applyAlignment="1">
      <alignment horizontal="center" vertical="center" wrapText="1"/>
    </xf>
    <xf numFmtId="3" fontId="37" fillId="0" borderId="2" xfId="40" applyNumberFormat="1" applyFont="1" applyBorder="1" applyAlignment="1">
      <alignment horizontal="center" vertical="center" wrapText="1"/>
    </xf>
    <xf numFmtId="176" fontId="48" fillId="0" borderId="2" xfId="62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25" fillId="0" borderId="3" xfId="41" applyFont="1" applyBorder="1" applyAlignment="1">
      <alignment horizontal="center" vertical="center" wrapText="1"/>
    </xf>
    <xf numFmtId="0" fontId="25" fillId="0" borderId="8" xfId="41" applyFont="1" applyBorder="1" applyAlignment="1">
      <alignment horizontal="center" vertical="center" wrapText="1"/>
    </xf>
    <xf numFmtId="0" fontId="48" fillId="0" borderId="3" xfId="41" applyFont="1" applyBorder="1" applyAlignment="1">
      <alignment horizontal="center" vertical="center" wrapText="1"/>
    </xf>
    <xf numFmtId="0" fontId="48" fillId="0" borderId="8" xfId="41" applyFont="1" applyBorder="1" applyAlignment="1">
      <alignment horizontal="center" vertical="center" wrapText="1"/>
    </xf>
    <xf numFmtId="175" fontId="48" fillId="0" borderId="3" xfId="34" applyNumberFormat="1" applyFont="1" applyBorder="1" applyAlignment="1">
      <alignment horizontal="center" vertical="center" wrapText="1"/>
    </xf>
    <xf numFmtId="175" fontId="48" fillId="0" borderId="8" xfId="34" applyNumberFormat="1" applyFont="1" applyBorder="1" applyAlignment="1">
      <alignment horizontal="center" vertical="center" wrapText="1"/>
    </xf>
    <xf numFmtId="176" fontId="48" fillId="0" borderId="2" xfId="5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right" wrapText="1"/>
    </xf>
    <xf numFmtId="166" fontId="5" fillId="0" borderId="6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 shrinkToFit="1"/>
    </xf>
    <xf numFmtId="43" fontId="5" fillId="0" borderId="9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166" fontId="10" fillId="0" borderId="3" xfId="1" applyNumberFormat="1" applyFont="1" applyFill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3" applyFont="1" applyAlignment="1">
      <alignment horizontal="center" wrapText="1"/>
    </xf>
    <xf numFmtId="0" fontId="18" fillId="0" borderId="0" xfId="3" applyFont="1" applyAlignment="1">
      <alignment horizontal="center" wrapText="1"/>
    </xf>
    <xf numFmtId="0" fontId="45" fillId="0" borderId="0" xfId="3" applyFont="1" applyAlignment="1">
      <alignment horizontal="center" vertical="center"/>
    </xf>
    <xf numFmtId="0" fontId="46" fillId="0" borderId="0" xfId="3" applyFont="1" applyAlignment="1">
      <alignment horizontal="center" vertical="center"/>
    </xf>
    <xf numFmtId="166" fontId="46" fillId="0" borderId="1" xfId="4" applyNumberFormat="1" applyFont="1" applyFill="1" applyBorder="1" applyAlignment="1">
      <alignment horizontal="center" vertical="center"/>
    </xf>
    <xf numFmtId="0" fontId="45" fillId="0" borderId="2" xfId="3" applyFont="1" applyBorder="1" applyAlignment="1">
      <alignment horizontal="center" vertical="center" wrapText="1"/>
    </xf>
    <xf numFmtId="166" fontId="45" fillId="0" borderId="2" xfId="4" applyNumberFormat="1" applyFont="1" applyFill="1" applyBorder="1" applyAlignment="1">
      <alignment horizontal="center" vertical="center" wrapText="1"/>
    </xf>
    <xf numFmtId="166" fontId="44" fillId="0" borderId="0" xfId="4" applyNumberFormat="1" applyFont="1" applyFill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56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166" fontId="6" fillId="0" borderId="2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42" fillId="0" borderId="2" xfId="3" applyFont="1" applyBorder="1" applyAlignment="1">
      <alignment horizontal="center" vertical="center" wrapText="1"/>
    </xf>
    <xf numFmtId="0" fontId="25" fillId="0" borderId="0" xfId="3" applyFont="1" applyAlignment="1">
      <alignment horizontal="center" wrapText="1"/>
    </xf>
    <xf numFmtId="0" fontId="25" fillId="0" borderId="0" xfId="3" applyFont="1" applyAlignment="1">
      <alignment horizontal="center"/>
    </xf>
    <xf numFmtId="0" fontId="49" fillId="0" borderId="0" xfId="3" applyFont="1" applyAlignment="1">
      <alignment horizontal="center" vertical="center"/>
    </xf>
    <xf numFmtId="0" fontId="43" fillId="0" borderId="1" xfId="3" applyFont="1" applyBorder="1" applyAlignment="1">
      <alignment horizontal="center" vertical="center"/>
    </xf>
    <xf numFmtId="1" fontId="6" fillId="0" borderId="1" xfId="40" applyNumberFormat="1" applyFont="1" applyBorder="1" applyAlignment="1">
      <alignment horizontal="center" vertical="center" wrapText="1"/>
    </xf>
    <xf numFmtId="49" fontId="27" fillId="0" borderId="2" xfId="40" applyNumberFormat="1" applyFont="1" applyBorder="1" applyAlignment="1">
      <alignment horizontal="center" vertical="center" wrapText="1"/>
    </xf>
    <xf numFmtId="3" fontId="27" fillId="0" borderId="2" xfId="40" applyNumberFormat="1" applyFont="1" applyBorder="1" applyAlignment="1">
      <alignment horizontal="center" vertical="center" wrapText="1"/>
    </xf>
    <xf numFmtId="3" fontId="27" fillId="0" borderId="3" xfId="40" applyNumberFormat="1" applyFont="1" applyBorder="1" applyAlignment="1">
      <alignment horizontal="center" vertical="center" wrapText="1"/>
    </xf>
    <xf numFmtId="3" fontId="27" fillId="0" borderId="8" xfId="40" applyNumberFormat="1" applyFont="1" applyBorder="1" applyAlignment="1">
      <alignment horizontal="center" vertical="center" wrapText="1"/>
    </xf>
    <xf numFmtId="3" fontId="27" fillId="0" borderId="4" xfId="40" applyNumberFormat="1" applyFont="1" applyBorder="1" applyAlignment="1">
      <alignment horizontal="center" vertical="center" wrapText="1"/>
    </xf>
    <xf numFmtId="166" fontId="27" fillId="0" borderId="2" xfId="1" applyNumberFormat="1" applyFont="1" applyFill="1" applyBorder="1" applyAlignment="1">
      <alignment horizontal="center" vertical="center" wrapText="1"/>
    </xf>
    <xf numFmtId="171" fontId="27" fillId="0" borderId="2" xfId="1" applyNumberFormat="1" applyFont="1" applyFill="1" applyBorder="1" applyAlignment="1">
      <alignment horizontal="center" vertical="center" wrapText="1"/>
    </xf>
    <xf numFmtId="1" fontId="20" fillId="0" borderId="0" xfId="4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166" fontId="8" fillId="0" borderId="2" xfId="1" applyNumberFormat="1" applyFont="1" applyBorder="1" applyAlignment="1">
      <alignment horizontal="center" vertical="center" wrapText="1"/>
    </xf>
    <xf numFmtId="166" fontId="8" fillId="0" borderId="2" xfId="1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3" fontId="23" fillId="0" borderId="0" xfId="54" applyFont="1" applyFill="1"/>
    <xf numFmtId="171" fontId="23" fillId="0" borderId="0" xfId="54" applyNumberFormat="1" applyFont="1" applyFill="1"/>
    <xf numFmtId="43" fontId="59" fillId="0" borderId="0" xfId="54" applyFont="1" applyFill="1" applyAlignment="1">
      <alignment vertical="center" wrapText="1"/>
    </xf>
    <xf numFmtId="179" fontId="33" fillId="0" borderId="0" xfId="54" applyNumberFormat="1" applyFont="1" applyFill="1" applyAlignment="1">
      <alignment horizontal="center" vertical="center" wrapText="1"/>
    </xf>
    <xf numFmtId="179" fontId="59" fillId="0" borderId="0" xfId="54" applyNumberFormat="1" applyFont="1" applyFill="1" applyAlignment="1">
      <alignment horizontal="center" vertical="center" wrapText="1"/>
    </xf>
    <xf numFmtId="0" fontId="23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distributed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/>
    </xf>
    <xf numFmtId="166" fontId="59" fillId="0" borderId="0" xfId="0" applyNumberFormat="1" applyFont="1" applyAlignment="1">
      <alignment horizontal="center" vertical="center"/>
    </xf>
    <xf numFmtId="166" fontId="59" fillId="0" borderId="0" xfId="0" applyNumberFormat="1" applyFont="1" applyAlignment="1">
      <alignment horizontal="center"/>
    </xf>
    <xf numFmtId="0" fontId="80" fillId="0" borderId="0" xfId="0" applyFont="1" applyAlignment="1">
      <alignment horizontal="center" vertical="center"/>
    </xf>
    <xf numFmtId="43" fontId="80" fillId="0" borderId="0" xfId="0" applyNumberFormat="1" applyFont="1" applyAlignment="1">
      <alignment horizontal="center" wrapText="1"/>
    </xf>
    <xf numFmtId="180" fontId="19" fillId="2" borderId="0" xfId="0" applyNumberFormat="1" applyFont="1" applyFill="1"/>
    <xf numFmtId="43" fontId="81" fillId="0" borderId="0" xfId="54" applyFont="1" applyFill="1" applyBorder="1"/>
    <xf numFmtId="171" fontId="23" fillId="0" borderId="0" xfId="54" applyNumberFormat="1" applyFont="1" applyFill="1" applyBorder="1"/>
    <xf numFmtId="43" fontId="23" fillId="0" borderId="0" xfId="54" applyFont="1" applyFill="1" applyBorder="1"/>
    <xf numFmtId="43" fontId="59" fillId="0" borderId="0" xfId="54" applyFont="1" applyFill="1" applyBorder="1" applyAlignment="1">
      <alignment vertical="center"/>
    </xf>
    <xf numFmtId="43" fontId="18" fillId="0" borderId="0" xfId="54" applyFont="1" applyFill="1" applyBorder="1" applyAlignment="1">
      <alignment horizontal="center" vertical="center"/>
    </xf>
    <xf numFmtId="43" fontId="59" fillId="0" borderId="0" xfId="54" applyFont="1" applyFill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3" fontId="27" fillId="0" borderId="2" xfId="54" applyFont="1" applyFill="1" applyBorder="1" applyAlignment="1">
      <alignment horizontal="center" vertical="center" wrapText="1"/>
    </xf>
    <xf numFmtId="179" fontId="27" fillId="0" borderId="2" xfId="54" applyNumberFormat="1" applyFont="1" applyFill="1" applyBorder="1" applyAlignment="1">
      <alignment horizontal="center" vertical="center" wrapText="1"/>
    </xf>
    <xf numFmtId="43" fontId="27" fillId="0" borderId="6" xfId="54" applyFont="1" applyFill="1" applyBorder="1" applyAlignment="1">
      <alignment horizontal="center" vertical="center" wrapText="1"/>
    </xf>
    <xf numFmtId="43" fontId="27" fillId="0" borderId="6" xfId="54" applyFont="1" applyFill="1" applyBorder="1" applyAlignment="1">
      <alignment horizontal="center" vertical="center" wrapText="1"/>
    </xf>
    <xf numFmtId="43" fontId="27" fillId="0" borderId="0" xfId="54" applyFont="1" applyFill="1" applyBorder="1" applyAlignment="1">
      <alignment horizontal="center" vertical="center" wrapText="1"/>
    </xf>
    <xf numFmtId="43" fontId="27" fillId="0" borderId="0" xfId="54" applyFont="1" applyFill="1" applyBorder="1" applyAlignment="1">
      <alignment horizontal="center" vertical="center" wrapText="1"/>
    </xf>
    <xf numFmtId="181" fontId="27" fillId="0" borderId="0" xfId="54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171" fontId="27" fillId="0" borderId="2" xfId="54" applyNumberFormat="1" applyFont="1" applyFill="1" applyBorder="1" applyAlignment="1">
      <alignment horizontal="center" vertical="center" wrapText="1"/>
    </xf>
    <xf numFmtId="43" fontId="27" fillId="0" borderId="2" xfId="54" applyFont="1" applyFill="1" applyBorder="1" applyAlignment="1">
      <alignment horizontal="center" vertical="center" wrapText="1"/>
    </xf>
    <xf numFmtId="43" fontId="23" fillId="0" borderId="0" xfId="54" applyFont="1" applyFill="1" applyBorder="1" applyAlignment="1">
      <alignment horizontal="center" vertical="center" wrapText="1"/>
    </xf>
    <xf numFmtId="182" fontId="23" fillId="0" borderId="0" xfId="54" applyNumberFormat="1" applyFont="1" applyFill="1" applyAlignment="1">
      <alignment vertical="center"/>
    </xf>
    <xf numFmtId="183" fontId="23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9" fontId="23" fillId="0" borderId="0" xfId="0" applyNumberFormat="1" applyFont="1" applyAlignment="1">
      <alignment horizontal="center" vertical="center"/>
    </xf>
    <xf numFmtId="184" fontId="23" fillId="0" borderId="0" xfId="0" applyNumberFormat="1" applyFont="1" applyAlignment="1">
      <alignment horizontal="center" vertical="center"/>
    </xf>
    <xf numFmtId="41" fontId="23" fillId="0" borderId="0" xfId="49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3" fontId="27" fillId="0" borderId="2" xfId="54" applyFont="1" applyFill="1" applyBorder="1" applyAlignment="1">
      <alignment vertical="center" wrapText="1"/>
    </xf>
    <xf numFmtId="43" fontId="27" fillId="0" borderId="0" xfId="54" applyFont="1" applyFill="1" applyBorder="1" applyAlignment="1">
      <alignment vertical="center" wrapText="1"/>
    </xf>
    <xf numFmtId="171" fontId="27" fillId="0" borderId="0" xfId="54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2" xfId="0" applyFont="1" applyBorder="1" applyAlignment="1">
      <alignment vertical="center" wrapText="1"/>
    </xf>
    <xf numFmtId="179" fontId="27" fillId="0" borderId="0" xfId="54" applyNumberFormat="1" applyFont="1" applyFill="1" applyBorder="1" applyAlignment="1">
      <alignment vertical="center" wrapText="1"/>
    </xf>
    <xf numFmtId="185" fontId="27" fillId="0" borderId="0" xfId="0" applyNumberFormat="1" applyFont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165" fontId="23" fillId="0" borderId="2" xfId="0" applyNumberFormat="1" applyFont="1" applyBorder="1" applyAlignment="1">
      <alignment vertical="center"/>
    </xf>
    <xf numFmtId="43" fontId="23" fillId="0" borderId="2" xfId="54" applyFont="1" applyFill="1" applyBorder="1" applyAlignment="1">
      <alignment vertical="center" wrapText="1"/>
    </xf>
    <xf numFmtId="43" fontId="23" fillId="0" borderId="2" xfId="54" applyFont="1" applyFill="1" applyBorder="1" applyAlignment="1">
      <alignment horizontal="right" vertical="center" wrapText="1"/>
    </xf>
    <xf numFmtId="0" fontId="23" fillId="0" borderId="3" xfId="0" quotePrefix="1" applyFont="1" applyBorder="1" applyAlignment="1">
      <alignment horizontal="center" vertical="center"/>
    </xf>
    <xf numFmtId="39" fontId="23" fillId="0" borderId="2" xfId="54" applyNumberFormat="1" applyFont="1" applyFill="1" applyBorder="1" applyAlignment="1">
      <alignment horizontal="right" vertical="center" wrapText="1"/>
    </xf>
    <xf numFmtId="179" fontId="23" fillId="0" borderId="2" xfId="54" applyNumberFormat="1" applyFont="1" applyFill="1" applyBorder="1" applyAlignment="1">
      <alignment horizontal="right" vertical="center" wrapText="1"/>
    </xf>
    <xf numFmtId="179" fontId="23" fillId="0" borderId="2" xfId="54" applyNumberFormat="1" applyFont="1" applyFill="1" applyBorder="1" applyAlignment="1">
      <alignment vertical="center" wrapText="1"/>
    </xf>
    <xf numFmtId="179" fontId="23" fillId="0" borderId="0" xfId="54" applyNumberFormat="1" applyFont="1" applyFill="1" applyBorder="1" applyAlignment="1">
      <alignment vertical="center" wrapText="1"/>
    </xf>
    <xf numFmtId="185" fontId="23" fillId="0" borderId="0" xfId="0" applyNumberFormat="1" applyFont="1" applyAlignment="1">
      <alignment vertical="center"/>
    </xf>
    <xf numFmtId="0" fontId="23" fillId="0" borderId="8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2" xfId="0" quotePrefix="1" applyFont="1" applyBorder="1" applyAlignment="1">
      <alignment horizontal="center" vertical="center"/>
    </xf>
    <xf numFmtId="166" fontId="23" fillId="0" borderId="0" xfId="54" applyNumberFormat="1" applyFont="1" applyFill="1" applyAlignment="1">
      <alignment vertical="center"/>
    </xf>
    <xf numFmtId="165" fontId="23" fillId="0" borderId="0" xfId="0" applyNumberFormat="1" applyFont="1" applyAlignment="1">
      <alignment vertical="center"/>
    </xf>
    <xf numFmtId="171" fontId="23" fillId="0" borderId="2" xfId="54" applyNumberFormat="1" applyFont="1" applyFill="1" applyBorder="1" applyAlignment="1">
      <alignment horizontal="right" vertical="center" wrapText="1"/>
    </xf>
    <xf numFmtId="0" fontId="27" fillId="0" borderId="2" xfId="0" quotePrefix="1" applyFont="1" applyBorder="1" applyAlignment="1">
      <alignment horizontal="center" vertical="center"/>
    </xf>
    <xf numFmtId="171" fontId="27" fillId="0" borderId="2" xfId="54" applyNumberFormat="1" applyFont="1" applyFill="1" applyBorder="1" applyAlignment="1">
      <alignment horizontal="right" vertical="center" wrapText="1"/>
    </xf>
    <xf numFmtId="43" fontId="27" fillId="0" borderId="2" xfId="54" applyFont="1" applyFill="1" applyBorder="1" applyAlignment="1">
      <alignment horizontal="right" vertical="center" wrapText="1"/>
    </xf>
    <xf numFmtId="179" fontId="27" fillId="0" borderId="2" xfId="54" applyNumberFormat="1" applyFont="1" applyFill="1" applyBorder="1" applyAlignment="1">
      <alignment vertical="center" wrapText="1"/>
    </xf>
    <xf numFmtId="165" fontId="27" fillId="0" borderId="0" xfId="0" applyNumberFormat="1" applyFont="1" applyAlignment="1">
      <alignment vertical="center"/>
    </xf>
    <xf numFmtId="43" fontId="27" fillId="0" borderId="0" xfId="54" applyFont="1" applyFill="1" applyAlignment="1">
      <alignment vertical="center"/>
    </xf>
    <xf numFmtId="166" fontId="23" fillId="0" borderId="0" xfId="54" applyNumberFormat="1" applyFont="1" applyAlignment="1">
      <alignment vertical="center"/>
    </xf>
    <xf numFmtId="43" fontId="23" fillId="0" borderId="0" xfId="0" applyNumberFormat="1" applyFont="1" applyAlignment="1">
      <alignment vertical="center"/>
    </xf>
    <xf numFmtId="165" fontId="27" fillId="0" borderId="2" xfId="0" applyNumberFormat="1" applyFont="1" applyBorder="1" applyAlignment="1">
      <alignment vertical="center"/>
    </xf>
    <xf numFmtId="43" fontId="82" fillId="0" borderId="2" xfId="54" applyFont="1" applyFill="1" applyBorder="1" applyAlignment="1">
      <alignment vertical="center" wrapText="1"/>
    </xf>
    <xf numFmtId="43" fontId="83" fillId="0" borderId="2" xfId="54" applyFont="1" applyFill="1" applyBorder="1" applyAlignment="1">
      <alignment vertical="center" wrapText="1"/>
    </xf>
    <xf numFmtId="171" fontId="23" fillId="0" borderId="2" xfId="54" applyNumberFormat="1" applyFont="1" applyFill="1" applyBorder="1" applyAlignment="1">
      <alignment horizontal="right" vertical="center"/>
    </xf>
    <xf numFmtId="43" fontId="23" fillId="0" borderId="2" xfId="54" applyFont="1" applyFill="1" applyBorder="1" applyAlignment="1">
      <alignment horizontal="right" vertical="center"/>
    </xf>
    <xf numFmtId="43" fontId="23" fillId="0" borderId="2" xfId="54" applyFont="1" applyFill="1" applyBorder="1" applyAlignment="1">
      <alignment vertical="center"/>
    </xf>
    <xf numFmtId="179" fontId="23" fillId="0" borderId="2" xfId="54" applyNumberFormat="1" applyFont="1" applyFill="1" applyBorder="1" applyAlignment="1">
      <alignment vertical="center"/>
    </xf>
    <xf numFmtId="179" fontId="23" fillId="0" borderId="0" xfId="54" applyNumberFormat="1" applyFont="1" applyFill="1" applyBorder="1" applyAlignment="1">
      <alignment vertical="center"/>
    </xf>
    <xf numFmtId="165" fontId="27" fillId="0" borderId="2" xfId="0" applyNumberFormat="1" applyFont="1" applyBorder="1" applyAlignment="1">
      <alignment horizontal="right" vertical="center"/>
    </xf>
    <xf numFmtId="43" fontId="27" fillId="0" borderId="0" xfId="54" applyFont="1" applyFill="1" applyBorder="1" applyAlignment="1">
      <alignment vertical="center"/>
    </xf>
    <xf numFmtId="43" fontId="23" fillId="0" borderId="0" xfId="54" applyFont="1" applyFill="1" applyBorder="1" applyAlignment="1">
      <alignment vertical="center"/>
    </xf>
    <xf numFmtId="43" fontId="23" fillId="0" borderId="0" xfId="54" applyFont="1" applyFill="1" applyAlignment="1">
      <alignment vertical="center"/>
    </xf>
    <xf numFmtId="0" fontId="23" fillId="0" borderId="0" xfId="0" applyFont="1" applyAlignment="1">
      <alignment wrapText="1"/>
    </xf>
    <xf numFmtId="3" fontId="6" fillId="0" borderId="2" xfId="0" applyNumberFormat="1" applyFont="1" applyBorder="1" applyAlignment="1">
      <alignment vertical="center"/>
    </xf>
  </cellXfs>
  <cellStyles count="63">
    <cellStyle name="_Thuc thu cuoc T12 ky 11 -ADSL (version 1)_KPI cell_3_hourly" xfId="13" xr:uid="{00000000-0005-0000-0000-000000000000}"/>
    <cellStyle name="_Thuc thu cuoc T12 ky 11 -ADSL (version 1)_KPI cell_3_hourly 2" xfId="16" xr:uid="{00000000-0005-0000-0000-000001000000}"/>
    <cellStyle name="Comma" xfId="1" builtinId="3"/>
    <cellStyle name="Comma [0]" xfId="49" builtinId="6"/>
    <cellStyle name="Comma [0] 2" xfId="34" xr:uid="{00000000-0005-0000-0000-000003000000}"/>
    <cellStyle name="Comma [0] 3" xfId="33" xr:uid="{00000000-0005-0000-0000-000004000000}"/>
    <cellStyle name="Comma [0] 4" xfId="52" xr:uid="{59C53715-4EC1-4139-AC4A-C98DD2B55A0B}"/>
    <cellStyle name="Comma 10" xfId="11" xr:uid="{00000000-0005-0000-0000-000005000000}"/>
    <cellStyle name="Comma 10 2" xfId="42" xr:uid="{00000000-0005-0000-0000-000006000000}"/>
    <cellStyle name="Comma 11" xfId="51" xr:uid="{839B2A02-FC73-409A-AF5F-10277BF654F7}"/>
    <cellStyle name="Comma 12" xfId="61" xr:uid="{B0BE076B-871E-4114-BCB3-085F5F6D9490}"/>
    <cellStyle name="Comma 12 3" xfId="44" xr:uid="{00000000-0005-0000-0000-000007000000}"/>
    <cellStyle name="Comma 13" xfId="20" xr:uid="{00000000-0005-0000-0000-000008000000}"/>
    <cellStyle name="Comma 14" xfId="60" xr:uid="{43DBCA06-2773-42AA-9FE4-2C70DB464BCF}"/>
    <cellStyle name="Comma 2" xfId="4" xr:uid="{00000000-0005-0000-0000-000009000000}"/>
    <cellStyle name="Comma 2 2" xfId="30" xr:uid="{00000000-0005-0000-0000-00000A000000}"/>
    <cellStyle name="Comma 2 2 17" xfId="32" xr:uid="{00000000-0005-0000-0000-00000B000000}"/>
    <cellStyle name="Comma 2 3" xfId="29" xr:uid="{00000000-0005-0000-0000-00000C000000}"/>
    <cellStyle name="Comma 2 4" xfId="5" xr:uid="{00000000-0005-0000-0000-00000D000000}"/>
    <cellStyle name="Comma 2 5" xfId="22" xr:uid="{00000000-0005-0000-0000-00000E000000}"/>
    <cellStyle name="Comma 2 6" xfId="53" xr:uid="{848BEBEA-7FED-47A5-8B96-02E8C1F0476B}"/>
    <cellStyle name="Comma 25 2" xfId="14" xr:uid="{00000000-0005-0000-0000-00000F000000}"/>
    <cellStyle name="Comma 25 3" xfId="15" xr:uid="{00000000-0005-0000-0000-000010000000}"/>
    <cellStyle name="Comma 3" xfId="8" xr:uid="{00000000-0005-0000-0000-000011000000}"/>
    <cellStyle name="Comma 3 2" xfId="54" xr:uid="{7555E790-30AD-40D3-A455-F2E908516464}"/>
    <cellStyle name="Comma 37" xfId="26" xr:uid="{00000000-0005-0000-0000-000012000000}"/>
    <cellStyle name="Comma 4" xfId="36" xr:uid="{00000000-0005-0000-0000-000013000000}"/>
    <cellStyle name="Comma 4 3" xfId="24" xr:uid="{00000000-0005-0000-0000-000014000000}"/>
    <cellStyle name="Comma 5" xfId="25" xr:uid="{00000000-0005-0000-0000-000015000000}"/>
    <cellStyle name="Comma 5 2 2" xfId="45" xr:uid="{00000000-0005-0000-0000-000016000000}"/>
    <cellStyle name="Comma 6" xfId="23" xr:uid="{00000000-0005-0000-0000-000017000000}"/>
    <cellStyle name="Comma 7" xfId="37" xr:uid="{00000000-0005-0000-0000-000018000000}"/>
    <cellStyle name="Comma 7 2" xfId="55" xr:uid="{65E69FEC-AA0F-4347-8515-2A2D6D6FEFBE}"/>
    <cellStyle name="Comma 8" xfId="10" xr:uid="{00000000-0005-0000-0000-000019000000}"/>
    <cellStyle name="Comma 9" xfId="38" xr:uid="{00000000-0005-0000-0000-00001A000000}"/>
    <cellStyle name="Normal" xfId="0" builtinId="0"/>
    <cellStyle name="Normal 10 2" xfId="48" xr:uid="{00000000-0005-0000-0000-00001C000000}"/>
    <cellStyle name="Normal 10 2 24" xfId="56" xr:uid="{4D8D8587-3509-43A5-8D03-70E1BC86D035}"/>
    <cellStyle name="Normal 10 2 3" xfId="18" xr:uid="{00000000-0005-0000-0000-00001D000000}"/>
    <cellStyle name="Normal 11" xfId="31" xr:uid="{00000000-0005-0000-0000-00001E000000}"/>
    <cellStyle name="Normal 13 3" xfId="7" xr:uid="{00000000-0005-0000-0000-00001F000000}"/>
    <cellStyle name="Normal 15" xfId="62" xr:uid="{D238DD8B-8713-4F2B-BC05-AADF7E6008B5}"/>
    <cellStyle name="Normal 15 4" xfId="19" xr:uid="{00000000-0005-0000-0000-000020000000}"/>
    <cellStyle name="Normal 2" xfId="2" xr:uid="{00000000-0005-0000-0000-000021000000}"/>
    <cellStyle name="Normal 2 2" xfId="21" xr:uid="{00000000-0005-0000-0000-000022000000}"/>
    <cellStyle name="Normal 2 2 2 2" xfId="43" xr:uid="{00000000-0005-0000-0000-000023000000}"/>
    <cellStyle name="Normal 2 3" xfId="41" xr:uid="{00000000-0005-0000-0000-000024000000}"/>
    <cellStyle name="Normal 2 4" xfId="57" xr:uid="{242D98F3-C4DE-426B-8B63-38CEBD5777E8}"/>
    <cellStyle name="Normal 21 4" xfId="17" xr:uid="{00000000-0005-0000-0000-000025000000}"/>
    <cellStyle name="Normal 22" xfId="27" xr:uid="{00000000-0005-0000-0000-000026000000}"/>
    <cellStyle name="Normal 27" xfId="28" xr:uid="{00000000-0005-0000-0000-000027000000}"/>
    <cellStyle name="Normal 3" xfId="3" xr:uid="{00000000-0005-0000-0000-000028000000}"/>
    <cellStyle name="Normal 4" xfId="9" xr:uid="{00000000-0005-0000-0000-000029000000}"/>
    <cellStyle name="Normal 5" xfId="47" xr:uid="{00000000-0005-0000-0000-00002A000000}"/>
    <cellStyle name="Normal 6" xfId="50" xr:uid="{5CE6CC7F-15F9-4E50-AB98-6BE283AD5D35}"/>
    <cellStyle name="Normal 6 2" xfId="35" xr:uid="{00000000-0005-0000-0000-00002B000000}"/>
    <cellStyle name="Normal 7" xfId="58" xr:uid="{4E435B30-9598-4D25-B9FD-C31BF6E7C38B}"/>
    <cellStyle name="Normal 8" xfId="12" xr:uid="{00000000-0005-0000-0000-00002C000000}"/>
    <cellStyle name="Normal 9" xfId="39" xr:uid="{00000000-0005-0000-0000-00002D000000}"/>
    <cellStyle name="Normal_Bieu 01" xfId="59" xr:uid="{3B2D68E6-10A3-40C7-9FB8-62C88C51206A}"/>
    <cellStyle name="Normal_Bieu mau (CV )" xfId="40" xr:uid="{00000000-0005-0000-0000-00002E000000}"/>
    <cellStyle name="Normal_TLDT(thu) 2015" xfId="6" xr:uid="{00000000-0005-0000-0000-00002F000000}"/>
    <cellStyle name="Percent 2" xfId="46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eu\Van\My%20Documents\Thanh\My%20Documents\810\810-Lilama5%20sua.zip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eu\Van\My%20Documents\Thanh\My%20Documents\810\810-Lilama5%20sua.zip\CS3408\Standard\R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GPC~1\AppData\Local\Temp\Zalo%20Temp\TempDownloads\12.DT%202026%20x&#227;%20YK%20m&#7899;i%2015.12.2025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GPC~1\AppData\Local\Temp\Zalo%20Temp\TempDownloads\12.DT%202026%20x&#227;%20YK%20m&#7899;i%2015.12.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2.%20TTr%20dt%20NQ%20pb%20NS%20ph&#432;&#7901;ng%20n&#259;m%202026%20(Tr&#236;nh%20BTV)18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So Do"/>
      <sheetName val="KTTSCD - DLNA"/>
      <sheetName val="Sheet1"/>
      <sheetName val="quÝ1"/>
      <sheetName val="10000000"/>
      <sheetName val="20000000"/>
      <sheetName val="30000000"/>
      <sheetName val="40000000"/>
      <sheetName val="50000000"/>
      <sheetName val="60000000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5 nam (tach)"/>
      <sheetName val="5 nam (tach) (2)"/>
      <sheetName val="KH 200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fOOD"/>
      <sheetName val="FORM hc"/>
      <sheetName val="FORM pc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H Ky Anh"/>
      <sheetName val="Sheet2 (2)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Bia"/>
      <sheetName val="Tm"/>
      <sheetName val="THKP"/>
      <sheetName val="DGi"/>
      <sheetName val="CV den trong to聮g"/>
      <sheetName val="TH  goi 4-x"/>
      <sheetName val="PNT_QUOT__3"/>
      <sheetName val="COAT_WRAP_QIOT__3"/>
      <sheetName val="CamPha"/>
      <sheetName val="MongCai"/>
      <sheetName val="70000000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ȴ0000000"/>
      <sheetName val="BangTH"/>
      <sheetName val="Xaylap "/>
      <sheetName val="Nhan cong"/>
      <sheetName val="Thietbi"/>
      <sheetName val="Diengiai"/>
      <sheetName val="Vanchuyen"/>
      <sheetName val="Km27' - Km278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Oð mai 279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PNT-QUOT-D150#3"/>
      <sheetName val="PNT-QUOT-H153#3"/>
      <sheetName val="PNT-QUOT-K152#3"/>
      <sheetName val="PNT-QUOT-H146#3"/>
      <sheetName val="Shedt1"/>
      <sheetName val="_x0012_0000000"/>
      <sheetName val="XXXXX\XX"/>
      <sheetName val="SOLIEU"/>
      <sheetName val="TINHTOAN"/>
      <sheetName val="Cong ban 1,5_x0013__x0000_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KLBD"/>
      <sheetName val="PTDG"/>
      <sheetName val="DTCT"/>
      <sheetName val="vlct"/>
      <sheetName val="Sheet11"/>
      <sheetName val="Sheet12"/>
      <sheetName val="Sheet13"/>
      <sheetName val="Sheet14"/>
      <sheetName val="cocB40 5B"/>
      <sheetName val="cocD50 9A"/>
      <sheetName val="cocD75 16"/>
      <sheetName val="coc B80 TD25"/>
      <sheetName val="P27 B80"/>
      <sheetName val="Coc23 B80"/>
      <sheetName val="cong B80 C4"/>
      <sheetName val="T_x000b_331"/>
      <sheetName val="Km283 - Jm284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g (op"/>
      <sheetName val="Coc 4ieu"/>
      <sheetName val="CV di ngoai to~g"/>
      <sheetName val="nghi dinhmCP"/>
      <sheetName val="CVpden trong tong"/>
      <sheetName val="5 nam (tach) x2)"/>
      <sheetName val="Kѭ284"/>
      <sheetName val="Km&quot;80"/>
      <sheetName val="Lap ®at ®hÖn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ADKT"/>
      <sheetName val="Áo"/>
      <sheetName val="xdcb 01-2003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Don gia"/>
      <sheetName val="Nhap du lieu"/>
      <sheetName val="Macro1"/>
      <sheetName val="Macro2"/>
      <sheetName val="Macro3"/>
      <sheetName val="TNghiªm T_x0002_ "/>
      <sheetName val="tt-_x0014_BA"/>
      <sheetName val="TD_x0014_"/>
      <sheetName val="_x0014_.12"/>
      <sheetName val="QD c5a HDQT (2)"/>
      <sheetName val="_x0003_hart1"/>
      <sheetName val="p0000000"/>
      <sheetName val="TAU"/>
      <sheetName val="KHACH"/>
      <sheetName val="BC1"/>
      <sheetName val="BC2"/>
      <sheetName val="BAO CAO AN"/>
      <sheetName val="BANGKEKHACH"/>
      <sheetName val="Du tnan chi tiet coc nuoc"/>
      <sheetName val="Baocao"/>
      <sheetName val="UT"/>
      <sheetName val="TongHopHD"/>
      <sheetName val="K43"/>
      <sheetName val="THKL"/>
      <sheetName val="PL43"/>
      <sheetName val="K43+0.00 - 338 Trai"/>
      <sheetName val="thaß26"/>
      <sheetName val=""/>
      <sheetName val="Sÿÿÿÿ"/>
      <sheetName val="quÿÿ"/>
      <sheetName val="Khac DP"/>
      <sheetName val="Khoi than "/>
      <sheetName val="B3_208_than"/>
      <sheetName val="B3_208_TU"/>
      <sheetName val="B3_208_TW"/>
      <sheetName val="B3_208_DP"/>
      <sheetName val="B3_208_kha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[PNT-P3.xlsUTong hop (2)"/>
      <sheetName val="Km276 - Ke277"/>
      <sheetName val="[PNT-P3.xlsUKm279 - Km28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gìIÏÝ_x001c_Ã_x0008_ç¾{è"/>
      <sheetName val="ESTI."/>
      <sheetName val="DI-ESTI"/>
      <sheetName val="Song ban 0,7x0,7"/>
      <sheetName val="Cong ban 0,8x ,8"/>
      <sheetName val="TNghiÖ- VL"/>
      <sheetName val="Package1"/>
      <sheetName val="BCDSPS"/>
      <sheetName val="BCDKT"/>
      <sheetName val="XNxlva sxthanKCIÉ"/>
      <sheetName val="_x000b_luong phu"/>
      <sheetName val="GS02-thu0TM"/>
      <sheetName val="ၔong hop QL48 - 2"/>
      <sheetName val="Cong ban 1,5_x0013_?"/>
      <sheetName val="gVL"/>
      <sheetName val="Thang8-02"/>
      <sheetName val="Thang9-02"/>
      <sheetName val="Thang10-02"/>
      <sheetName val="Thang11-02"/>
      <sheetName val="Thang12-02"/>
      <sheetName val="Thang01-03"/>
      <sheetName val="Thang02-03"/>
      <sheetName val="7000 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Dong$bac"/>
      <sheetName val="30100000"/>
      <sheetName val="TDT-TBࡁ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V den trong to?g"/>
      <sheetName val="?0000000"/>
      <sheetName val="Diem mon hoc"/>
      <sheetName val="Tong hop diem"/>
      <sheetName val="HoTen-khong duoc xoa"/>
      <sheetName val="FORM jc"/>
      <sheetName val="Ton 31.1"/>
      <sheetName val="NhapT.2"/>
      <sheetName val="Xuat T.2"/>
      <sheetName val="Ton 28.2"/>
      <sheetName val="H.Tra"/>
      <sheetName val="Hang CTY TRA LAI"/>
      <sheetName val="Hang NV Tra Lai"/>
      <sheetName val="Thang 07"/>
      <sheetName val="T10-05"/>
      <sheetName val="T9-05"/>
      <sheetName val="t805"/>
      <sheetName val="11T"/>
      <sheetName val="9T"/>
      <sheetName val="Km266"/>
      <sheetName val="Shaet13"/>
      <sheetName val="mua vao"/>
      <sheetName val="chi phi "/>
      <sheetName val="ban ra 10%"/>
      <sheetName val="??-BLDG"/>
      <sheetName val="Cong ban 1,5„—_x0013__x0000_"/>
      <sheetName val="bc"/>
      <sheetName val="K.O"/>
      <sheetName val="xang _clc"/>
      <sheetName val="X¡NG_td"/>
      <sheetName val="MaZUT"/>
      <sheetName val="DIESEL"/>
      <sheetName val="120"/>
      <sheetName val="IFAD"/>
      <sheetName val="CVHN"/>
      <sheetName val="TCVM"/>
      <sheetName val="RIDP"/>
      <sheetName val="LDNN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Mp mai 275"/>
      <sheetName val="CVden nw8ai TCT (1)"/>
      <sheetName val="ADKTKT02"/>
      <sheetName val="K?284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CDPS3"/>
      <sheetName val="Xa9lap "/>
      <sheetName val="_x000c__x0000__x0000__x0000__x0000__x0000__x0000__x0000__x000d__x0000__x0000__x0000_"/>
      <sheetName val="_x0000__x000f__x0000__x0000__x0000_‚ž½"/>
      <sheetName val="_x0000__x000d__x0000__x0000__x0000_âOŽ"/>
      <sheetName val="gia x_x0000_ may"/>
      <sheetName val="Giao nhiem fu"/>
      <sheetName val="QDcea TGD (2)"/>
      <sheetName val="Giao nhie- vu"/>
      <sheetName val="Cong ban 0,7p0,7"/>
      <sheetName val="Km275 - Ke276"/>
      <sheetName val="Km280 - Km2(1"/>
      <sheetName val="Km282 - Kl283"/>
      <sheetName val="Tong hop Op m!i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DŃ02"/>
      <sheetName val="gìIÏÝ_x001c_齘_x0013_龜_x0013_ꗃ〒"/>
      <sheetName val="chie԰_x0000__x0000__x0000_Ȁ_x0000_"/>
      <sheetName val="Ho la "/>
      <sheetName val="QD cua HDQ²_x0000__x0000_)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VÃt liÖu"/>
      <sheetName val="_x0000__x000a__x0000__x0000__x0000_âO"/>
      <sheetName val="_x000c__x0000__x0000__x0000__x0000__x0000__x0000__x0000__x000a__x0000__x0000__x0000_"/>
      <sheetName val="_x0000__x000a__x0000__x0000__x0000_âOŽ"/>
      <sheetName val="_x0003_har"/>
      <sheetName val="HNI"/>
      <sheetName val="bÑi_x0003_"/>
      <sheetName val="DC2@ï4"/>
      <sheetName val="QD cua "/>
      <sheetName val="Tong hop$Op mai"/>
      <sheetName val="t01.06"/>
      <sheetName val="PNT-P3"/>
      <sheetName val="tldm190337,8"/>
      <sheetName val="???????-BLDG"/>
      <sheetName val="?ong hop QL48 - 2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Giao nhÿÿÿÿvu"/>
      <sheetName val="⁋㌱Ա_x0000_䭔㌱س_x0000_䭔ㄠㄴ_x0006_牴湯⁧琠湯౧_x0000_杮楨搠湩⵨偃_x0006_匀敨瑥"/>
      <sheetName val="MTL$-INTER"/>
      <sheetName val="Khach iang le "/>
      <sheetName val="[PNT-P3.xlsѝKQKDKT'04-1"/>
      <sheetName val="DG "/>
      <sheetName val="tt chu don"/>
      <sheetName val="_x0014_M01"/>
      <sheetName val="I"/>
      <sheetName val="I_x0005__x0000__x0000_"/>
      <sheetName val="_x000c_"/>
      <sheetName val="gia x"/>
      <sheetName val="chie԰"/>
      <sheetName val="QD cua HDQ²"/>
      <sheetName val="Op"/>
      <sheetName val="⁋㌱Ա"/>
      <sheetName val="L_x0010_V ®at ®iÖn"/>
      <sheetName val="GS08)B.hµng"/>
      <sheetName val="chieud_x0005__x0000__x0000__x0000_"/>
      <sheetName val="chieud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ac cang UT mua thal Dong bac"/>
      <sheetName val="nam2004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TK33313"/>
      <sheetName val="?撕攕獽?-BLDG"/>
      <sheetName val="CDÕTKT2002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CT.XF1"/>
      <sheetName val="XXXXX_XX"/>
      <sheetName val="ThongSo"/>
      <sheetName val="T[ 131"/>
      <sheetName val="DGþ"/>
      <sheetName val="XL4Toppy"/>
      <sheetName val="GS11- tÝnh KH_x0014_SC§"/>
      <sheetName val="TO 141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⁋㌱Ա_x0000_䭔㌱س_x0000_䭔ㄠㄴ_x0006_牴湯⁧琠湯౧_x0000_杮楨搠湩⵨偃_x0006_匀頀ᎆ"/>
      <sheetName val="_x000d_â_x0005__x0000_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Tong hopQ48­1"/>
      <sheetName val="⁋㌱Ա_x0000_䭔㌱س_x0000_䭔ㄠㄴ_x0006_牴湯⁧琠湯౧_x0000_杮楨搠湩⵨偃_x0006_匀︀ᇕ"/>
      <sheetName val="Dhp+d"/>
      <sheetName val="DC0#"/>
      <sheetName val="_x000f_p m!i 284"/>
      <sheetName val="AA"/>
      <sheetName val="Tong hop ၑL48 - 2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UK 911"/>
      <sheetName val="CEPS1"/>
      <sheetName val="Km285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_x000c__x0000__x0000__x0000__x0000__x0000__x0000__x0000__x000d__x0000__x0000_Õ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  <sheetName val="⁋㌱Ա_x0000_䭔㌱س_x0000_䭔ㄠㄴ_x0006_牴湯⁧琠湯౧_x0000_杮楨搠湩⵨偃_x0006_匀㠀䂅"/>
      <sheetName val="GO THUAN AN T 01 784026 (2)"/>
      <sheetName val="COMPOSIITE SAI SON T 1(2)"/>
      <sheetName val="PEMARAT01 (2)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_x0000__x000f__x0000_䠀᡿谀᡿︀"/>
      <sheetName val="chie԰???Ȁ?"/>
      <sheetName val="_x000c_???????_x000d_???"/>
      <sheetName val="?_x000f_???‚ž½"/>
      <sheetName val="?_x000d_???âOŽ"/>
      <sheetName val="I_x0005_??"/>
      <sheetName val="S2??1"/>
      <sheetName val="TH  goi _x0014_-x"/>
      <sheetName val="_x0000__x0000_di trong  tong"/>
      <sheetName val="Monthly production actual"/>
      <sheetName val="P201-TP20"/>
      <sheetName val="[PNT-P3.xls][PNT-P3.xls]XXXXX\X"/>
      <sheetName val="Tkng hop QL48 - 2"/>
      <sheetName val="MHET1 784028 lan anh (2)"/>
      <sheetName val="Cong ban _x0000_ _x0000__x0004__x0000__x0003_"/>
      <sheetName val="⁋㌱Ա_x0000_䭔㌱س_x0000_䭔ㄠㄴ_x0006_牴湯⁧琠湯౧_x0000_杮楨搠湩_x0005__x0000__x0000__x0000__x0000_"/>
      <sheetName val="t_x0000_1-01"/>
      <sheetName val="So_Do"/>
      <sheetName val="KTTSCD_-_DLNA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_7"/>
      <sheetName val="T_8"/>
      <sheetName val="T8_(2)"/>
      <sheetName val="T_9"/>
      <sheetName val="T_10"/>
      <sheetName val="T_11"/>
      <sheetName val="T_12"/>
      <sheetName val="T11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K_154"/>
      <sheetName val="TK_632"/>
      <sheetName val="5_nam_(tach)"/>
      <sheetName val="5_nam_(tach)_(2)"/>
      <sheetName val="KH_2003"/>
      <sheetName val="Km277_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_Ky_Anh"/>
      <sheetName val="Sheet2_(2)"/>
      <sheetName val="TH__goi_4-x"/>
      <sheetName val="tæng_hîp"/>
      <sheetName val="GS01-chi_TM"/>
      <sheetName val="GS02-thu_TM"/>
      <sheetName val="PFT_QUOT__3"/>
      <sheetName val="khung ten TD"/>
      <sheetName val="\NT1MC"/>
      <sheetName val="GS10-lai t)en vay"/>
      <sheetName val="Km278 - Jm279"/>
      <sheetName val="Chi tiet don 'ia khoi phuc"/>
      <sheetName val="XNT2_x000d_C"/>
      <sheetName val="Shee46"/>
      <sheetName val="X_x000c_4Poppy"/>
      <sheetName val="CV den ng/ai TCT (3)"/>
      <sheetName val="[PNT-P3.xls][PNT-P3.xls][PNT-P3"/>
      <sheetName val="DS"/>
      <sheetName val="_x000f_?½"/>
      <sheetName val="M pc_x0006_?CamPh?"/>
      <sheetName val="Toan tinh"/>
      <sheetName val="phan loai"/>
      <sheetName val="ty le"/>
      <sheetName val="DBP"/>
      <sheetName val="DB"/>
      <sheetName val="LC"/>
      <sheetName val="TG"/>
      <sheetName val="PT"/>
      <sheetName val="MT"/>
      <sheetName val="DBD"/>
      <sheetName val="SH"/>
      <sheetName val="ML"/>
      <sheetName val="TC"/>
      <sheetName val="Tinh khac"/>
      <sheetName val="Phan theo huyen"/>
      <sheetName val="Sheet17"/>
      <sheetName val="Sheet18"/>
      <sheetName val="Sheet19"/>
      <sheetName val="Sheet20"/>
      <sheetName val="Sheet21"/>
      <sheetName val="Sheet22"/>
      <sheetName val="_PNT-P3.xlsUTong hop (2)"/>
      <sheetName val="_PNT-P3.xlsUKm279 - Km280"/>
      <sheetName val="_PNT-P3.xlsѝKQKDKT'04-1"/>
      <sheetName val="CV den trong to_g"/>
      <sheetName val="_0000000"/>
      <sheetName val="__-BLDG"/>
      <sheetName val="K_284"/>
      <sheetName val="_ong hop QL48 - 2"/>
      <sheetName val="PDcua TGD"/>
      <sheetName val="CV di ngoai tnng (2)"/>
      <sheetName val="Tk triNh"/>
      <sheetName val="Gian nhiem vu"/>
      <sheetName val="QD!ua TGD (2)"/>
      <sheetName val="CV den_x0000_trong tong"/>
      <sheetName val="Tuongcha."/>
      <sheetName val="Km27_x0015_"/>
      <sheetName val="5 lam (tach) (2)"/>
      <sheetName val="TK 134"/>
      <sheetName val="KHTSBD2"/>
      <sheetName val="CDKTKD03"/>
      <sheetName val="KPKDKT'03-1"/>
      <sheetName val="_x0000__x000a__x0000__x0000__x0000_âO԰"/>
      <sheetName val="S2"/>
      <sheetName val="_x000f_"/>
      <sheetName val="M pc_x0006_"/>
      <sheetName val="luongt"/>
      <sheetName val="???"/>
      <sheetName val="Èoasen"/>
      <sheetName val="_x0005_"/>
      <sheetName val="chieuda"/>
      <sheetName val="⁋㌱Ա_x0000_䭔㌱س_x0000_䭔ㄠㄴ_x0006_牴湯⁧琠湯౧_x0000_杮楨搠湩⵨偃_x0006_匀뀀콙"/>
      <sheetName val="7 nam (tach)"/>
      <sheetName val="KQKD02-0 (2)"/>
      <sheetName val="KH&quot;2003"/>
      <sheetName val="Tuongchah"/>
      <sheetName val="Km2:4"/>
      <sheetName val="TK 931"/>
      <sheetName val="CDKP"/>
      <sheetName val="TDT-TB_"/>
      <sheetName val="Km280 _ Km281"/>
      <sheetName val="T_ 131"/>
      <sheetName val="Cong ban 1,5_x0013__"/>
      <sheetName val="_______-BLDG"/>
      <sheetName val="Op_mai 280"/>
      <sheetName val="chieud_x0005____"/>
      <sheetName val="Op mai 2_x000c__"/>
      <sheetName val="_bÑi_x0003_____²r_x0013__"/>
      <sheetName val="__x000f____½"/>
      <sheetName val="__²r"/>
      <sheetName val="_____M pc_x0006___CamPh__"/>
      <sheetName val="__x000d____âO"/>
      <sheetName val="Cong ban 1,5„—_x0013__"/>
      <sheetName val="__"/>
      <sheetName val="gia x_ may"/>
      <sheetName val="⁋㌱Ա_䭔㌱س_䭔ㄠㄴ_x0006_牴湯⁧琠湯౧_杮楨搠湩⵨偃_x0006_匀敨瑥"/>
      <sheetName val="C_c t)eu"/>
      <sheetName val="C4ulu_ngq.1.05"/>
      <sheetName val="_âO"/>
      <sheetName val="_âOŽ"/>
      <sheetName val="luongt?ang12"/>
      <sheetName val="?_x000a_???âO"/>
      <sheetName val="_x000c_???????_x000a_???"/>
      <sheetName val="QD cua HDQ²??)"/>
      <sheetName val="?_x000a_???âOŽ"/>
      <sheetName val="QD cua HDQ²??€)"/>
      <sheetName val="_x0000__x000f__x0000__x0000__x0000_‚嫌_x001a_"/>
      <sheetName val="41¹"/>
      <sheetName val="Cong ban`1,5x1,5"/>
      <sheetName val="gia!he1"/>
      <sheetName val="k angluc"/>
      <sheetName val="giai he  "/>
      <sheetName val="IBASE"/>
      <sheetName val="_x000f_?‚ž½"/>
      <sheetName val="_x000c_?_x000d_"/>
      <sheetName val="_x000c_?_x000a_"/>
      <sheetName val="CC@S03"/>
      <sheetName val="M pc_x0006__x0000_CamPhþ"/>
      <sheetName val="chieuday"/>
      <sheetName val="SoCaiT_x0000_"/>
      <sheetName val="_x000c_________x000d____"/>
      <sheetName val="QD cua HDQ²__)"/>
      <sheetName val="__x000f____‚ž½"/>
      <sheetName val="__x000d____âOŽ"/>
      <sheetName val="QD cua HDQ²__€)"/>
      <sheetName val="_____âO"/>
      <sheetName val="_x000c____________"/>
      <sheetName val="_____âOŽ"/>
      <sheetName val="_x000c__x0000__x0000__x0000__x0000__x0000__x0000__x0000__x0006__x0000_"/>
      <sheetName val="LEGEND"/>
      <sheetName val="Gia"/>
      <sheetName val="⁋㌱Ա_x0000_䭔㌱س_x0000_䭔ㄠㄴ_x0006_牴湯⁧琠湯౧_x0000_杮楨搠湩_x0005__x0000__x0000__x0000_타_x0012_"/>
      <sheetName val="Nlv_x0005_"/>
      <sheetName val="_x0006_吀⁋㌱Ա_x0000_"/>
      <sheetName val="Data"/>
      <sheetName val="Nov19 Plan"/>
      <sheetName val="UNZA(xuong)T11743972 phuong (2)"/>
      <sheetName val="JEBSENT12(2)"/>
      <sheetName val="KIKIT1 784453Ms Chau  (2)"/>
      <sheetName val="ASEFOODT 01(vp) (2)"/>
      <sheetName val="NAMKIMT12  MS (2)"/>
      <sheetName val="KORYOT T 12 (2)"/>
      <sheetName val="NHAT DONG T1 817035 msDung (2)"/>
      <sheetName val=" COMPASST 01784933 ms Dung (2)"/>
      <sheetName val="HA LONG T12(2)"/>
      <sheetName val="MBT T01 (2)"/>
      <sheetName val="CLARIAN T1 (2)"/>
      <sheetName val="URCT 1 767025 Ms Mai (2)"/>
      <sheetName val="bao cao t 01 (2)"/>
      <sheetName val="Cm276 - Ke277"/>
      <sheetName val="KH-Q1,Q2,01"/>
      <sheetName val="chie?_x0000__x0000__x0000_?_x0000_"/>
      <sheetName val="Tinh "/>
      <sheetName val="c0000"/>
      <sheetName val="Tong hop ?L48 - 2"/>
      <sheetName val="VISON T 01(2)"/>
      <sheetName val="178 t 12"/>
      <sheetName val="Be tong 620 t01"/>
      <sheetName val="XE DAP T1"/>
      <sheetName val="WAY WAY T01"/>
      <sheetName val="DON VI K5 T01"/>
      <sheetName val="ETECH VINA T1"/>
      <sheetName val="MINH DUONG T11"/>
      <sheetName val="EVERICH T01"/>
      <sheetName val="DAILYMANY T01"/>
      <sheetName val="UNITED GARMENT T11"/>
      <sheetName val="HA PHAT T1"/>
      <sheetName val="CA PHE MIEN BAC T1"/>
      <sheetName val="THEO DOI SO XERI T11"/>
      <sheetName val="ILJUNG T12"/>
      <sheetName val="LIENHIEP T12"/>
      <sheetName val="buu chinh binh duong t12"/>
      <sheetName val="TSUCHIYA TSCO T12"/>
      <sheetName val="B-TECH T12"/>
      <sheetName val="MY DUNG T1 (WTJ)"/>
      <sheetName val="HSIANG JIUH T1"/>
      <sheetName val="VIET HONG T12"/>
      <sheetName val="SHUAN HWA T01"/>
      <sheetName val="KHAI HONG T12"/>
      <sheetName val="ANH LY DONG NAI T01"/>
      <sheetName val="THEP VIET T01"/>
      <sheetName val="BUU CHINH BINH T11 (2)"/>
      <sheetName val="B3_208_԰_x0000__x0000__x0000_"/>
      <sheetName val="c0000_x0005__x0000__x0000_"/>
      <sheetName val="CDKTKD2002"/>
      <sheetName val="??di trong  tong"/>
      <sheetName val="Cong ban "/>
      <sheetName val="t"/>
      <sheetName val="CV den"/>
      <sheetName val="TK42ı"/>
      <sheetName val="tÿ-01"/>
      <sheetName val="[PNT-P3.xls][PNT-P3.xls]C/c t)e"/>
      <sheetName val="[PNT-P3.xls][PNT-P3.xls]C4ulu/n"/>
      <sheetName val="7 THAI NGUYEN"/>
      <sheetName val="_x0000__x000f__x0000__x0000__x0000_‚ž興"/>
      <sheetName val="Np mai 280"/>
      <sheetName val="Cong ɢan 0,7x0,7"/>
      <sheetName val="Thu hồi cá nhân"/>
      <sheetName val="10.05.07"/>
      <sheetName val="11.05.07"/>
      <sheetName val="12.05.07"/>
      <sheetName val="14.05.07"/>
      <sheetName val="15.05.07"/>
      <sheetName val="16.05.07"/>
      <sheetName val="17.05.07"/>
      <sheetName val="18.05.07"/>
      <sheetName val="19.05.07"/>
      <sheetName val="21.05.07"/>
      <sheetName val="22.05.07"/>
      <sheetName val="23.05.07"/>
      <sheetName val="24.05.07"/>
      <sheetName val="25.05.07"/>
      <sheetName val="26.05.07"/>
      <sheetName val="28.05.07"/>
      <sheetName val="29.05.07"/>
      <sheetName val="30.05.07"/>
      <sheetName val="31.05.07"/>
      <sheetName val="Luong"/>
      <sheetName val="BD"/>
      <sheetName val="Gia_GC_Satthep"/>
      <sheetName val="_x0003_hah"/>
      <sheetName val="_x0003_ha_x0000_"/>
      <sheetName val="_x0003_haÖ"/>
      <sheetName val="TNghiÖm VD"/>
      <sheetName val="KHTS_x0000__x000a_2"/>
      <sheetName val="_x0000__x000f__x0000__x0000__x0000_‚_x0000__x0000_"/>
      <sheetName val="_x0000__x000f__x0000__x0000__x0000_‚_x0010__x0000_"/>
      <sheetName val="Cong ban 0,7p0,_x0005_"/>
      <sheetName val="xnt 1ãµP"/>
      <sheetName val="bÑi_x0003__x0000_²r_x0013_¸"/>
      <sheetName val="bÑi_x0003__x0000_²r_x0013__x0005_"/>
      <sheetName val="bÑi_x0003__x0000_²r_x0013_X"/>
      <sheetName val="20_x0000__x0000__x0000__x0000__x0000__x0000__x0000__x0000__x0000__x0000__x0000_瀐ϔ_x0000__x0004__x0000__x0000__x0000__x0000__x0000__x0000_좔ϑ_x0000__x0000__x0000__x0000__x0000__x0000_"/>
      <sheetName val="Dt 2001"/>
      <sheetName val="_x0000__x0000_"/>
      <sheetName val="Du_lieu"/>
      <sheetName val="QHC Ha Noi11.3.2010_Thang"/>
      <sheetName val="Bu CL"/>
      <sheetName val="AM"/>
      <sheetName val="QMCT"/>
      <sheetName val="KQKDKT'04-1_x0000__x0000__x0000__x0000__x0018_[PNT-P3.xls]"/>
      <sheetName val="GS08-B.hµng_x0000__x0000__x0000__x0000__x0018_[PNT-P3.xls]pha"/>
      <sheetName val="Sheet16_x0000__x0000__x0000__x0000__x0016_[PNT-P3.xls]gia xe "/>
      <sheetName val="_x0000__x0000__x0005__x0000__x0000__x0000_!._x0001__x0001_ _x0004__x0008__x0002_"/>
      <sheetName val="Op mai_x0000_276"/>
      <sheetName val="Op mai_x0000_281"/>
      <sheetName val="COAT]WRAP_QIOT__3"/>
      <sheetName val="t6_x000d_01"/>
      <sheetName val="412-"/>
      <sheetName val="Op mai?276"/>
      <sheetName val="Op mai?281"/>
      <sheetName val="_x0000_Ä"/>
      <sheetName val="QD_x0000__x0001_a TGD (2)"/>
      <sheetName val="BTH phi"/>
      <sheetName val="Vat tu"/>
      <sheetName val="_x0000_✧_x0000__x0000__x0000__x0000__x0000__x0001__x0000_&amp;_x0000_✧_x0000__x0000__x0000__x0000__x0000__x0001__x0000_"/>
      <sheetName val="bÑi_x0003__²r_x0013__"/>
      <sheetName val="_PNT-P3.xls_KQKDKT'04-1"/>
      <sheetName val="_PNT-P3.xlsMMatduong"/>
      <sheetName val="___"/>
      <sheetName val="_PNT-P3.xls_XXXXX_XX"/>
      <sheetName val="_PNT-P3.xls_C_c t)eu"/>
      <sheetName val="_PNT-P3.xls_C4ulu_ngq.1.05"/>
      <sheetName val="_PNT-P3.xlsѝKQKDKTﴀ셅u淪洂"/>
      <sheetName val="KHTS__x000d_2"/>
      <sheetName val="chie԰___Ȁ_"/>
      <sheetName val="I_x0005___"/>
      <sheetName val="S2__1"/>
      <sheetName val="_PNT-P3.xls__PNT-P3.xls_XXXXX_X"/>
      <sheetName val="_NT1MC"/>
      <sheetName val="CV den ng_ai TCT (3)"/>
      <sheetName val="_PNT-P3.xls__PNT-P3.xls__PNT-P3"/>
      <sheetName val="_x000f__½"/>
      <sheetName val="M pc_x0006__CamPh_"/>
      <sheetName val="Km2_4"/>
      <sheetName val="luongt_ang12"/>
      <sheetName val="_x000f__‚ž½"/>
      <sheetName val="_x000c___x000d_"/>
      <sheetName val="_x000c___"/>
      <sheetName val="B5-TĐ"/>
      <sheetName val="giaihe_x0005_"/>
      <sheetName val="gìIÏÝ_x001c__x0005__x0000__x0000__x0000_턄_x0013_"/>
      <sheetName val="gìIÏÝ_x001c__x0005__x0000__x0000__x0000_뛴_x0013_"/>
      <sheetName val="DanhSachTKNNT"/>
      <sheetName val="QD"/>
      <sheetName val="CV den trong toÂg"/>
      <sheetName val="DN02"/>
      <sheetName val="56"/>
      <sheetName val="tlðm190337,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/>
      <sheetData sheetId="682"/>
      <sheetData sheetId="683" refreshError="1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/>
      <sheetData sheetId="711" refreshError="1"/>
      <sheetData sheetId="712" refreshError="1"/>
      <sheetData sheetId="713" refreshError="1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 refreshError="1"/>
      <sheetData sheetId="734" refreshError="1"/>
      <sheetData sheetId="735" refreshError="1"/>
      <sheetData sheetId="736"/>
      <sheetData sheetId="737" refreshError="1"/>
      <sheetData sheetId="738" refreshError="1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/>
      <sheetData sheetId="749"/>
      <sheetData sheetId="750"/>
      <sheetData sheetId="75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/>
      <sheetData sheetId="829" refreshError="1"/>
      <sheetData sheetId="830" refreshError="1"/>
      <sheetData sheetId="83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 refreshError="1"/>
      <sheetData sheetId="839" refreshError="1"/>
      <sheetData sheetId="840"/>
      <sheetData sheetId="841" refreshError="1"/>
      <sheetData sheetId="842"/>
      <sheetData sheetId="843"/>
      <sheetData sheetId="844" refreshError="1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 refreshError="1"/>
      <sheetData sheetId="888" refreshError="1"/>
      <sheetData sheetId="889"/>
      <sheetData sheetId="890"/>
      <sheetData sheetId="891" refreshError="1"/>
      <sheetData sheetId="892"/>
      <sheetData sheetId="893"/>
      <sheetData sheetId="894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/>
      <sheetData sheetId="1007"/>
      <sheetData sheetId="1008" refreshError="1"/>
      <sheetData sheetId="1009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/>
      <sheetData sheetId="1022"/>
      <sheetData sheetId="1023"/>
      <sheetData sheetId="1024" refreshError="1"/>
      <sheetData sheetId="1025" refreshError="1"/>
      <sheetData sheetId="1026" refreshError="1"/>
      <sheetData sheetId="1027"/>
      <sheetData sheetId="1028" refreshError="1"/>
      <sheetData sheetId="1029" refreshError="1"/>
      <sheetData sheetId="1030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/>
      <sheetData sheetId="1061"/>
      <sheetData sheetId="1062" refreshError="1"/>
      <sheetData sheetId="1063" refreshError="1"/>
      <sheetData sheetId="1064" refreshError="1"/>
      <sheetData sheetId="1065"/>
      <sheetData sheetId="1066"/>
      <sheetData sheetId="1067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 refreshError="1"/>
      <sheetData sheetId="1114"/>
      <sheetData sheetId="1115"/>
      <sheetData sheetId="1116"/>
      <sheetData sheetId="1117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/>
      <sheetData sheetId="1132"/>
      <sheetData sheetId="1133"/>
      <sheetData sheetId="1134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/>
      <sheetData sheetId="1148" refreshError="1"/>
      <sheetData sheetId="1149" refreshError="1"/>
      <sheetData sheetId="1150" refreshError="1"/>
      <sheetData sheetId="1151" refreshError="1"/>
      <sheetData sheetId="1152"/>
      <sheetData sheetId="1153" refreshError="1"/>
      <sheetData sheetId="1154"/>
      <sheetData sheetId="1155" refreshError="1"/>
      <sheetData sheetId="1156"/>
      <sheetData sheetId="1157"/>
      <sheetData sheetId="1158"/>
      <sheetData sheetId="1159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/>
      <sheetData sheetId="1180"/>
      <sheetData sheetId="1181" refreshError="1"/>
      <sheetData sheetId="1182" refreshError="1"/>
      <sheetData sheetId="1183"/>
      <sheetData sheetId="1184"/>
      <sheetData sheetId="1185"/>
      <sheetData sheetId="1186"/>
      <sheetData sheetId="1187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/>
      <sheetData sheetId="1212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/>
      <sheetData sheetId="123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/>
      <sheetData sheetId="1240" refreshError="1"/>
      <sheetData sheetId="124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/>
      <sheetData sheetId="1248"/>
      <sheetData sheetId="1249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/>
      <sheetData sheetId="1287" refreshError="1"/>
      <sheetData sheetId="1288"/>
      <sheetData sheetId="1289" refreshError="1"/>
      <sheetData sheetId="1290" refreshError="1"/>
      <sheetData sheetId="1291" refreshError="1"/>
      <sheetData sheetId="1292"/>
      <sheetData sheetId="1293" refreshError="1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 refreshError="1"/>
      <sheetData sheetId="1315" refreshError="1"/>
      <sheetData sheetId="1316"/>
      <sheetData sheetId="1317"/>
      <sheetData sheetId="1318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/>
      <sheetData sheetId="1337" refreshError="1"/>
      <sheetData sheetId="1338" refreshError="1"/>
      <sheetData sheetId="1339"/>
      <sheetData sheetId="1340" refreshError="1"/>
      <sheetData sheetId="1341" refreshError="1"/>
      <sheetData sheetId="1342"/>
      <sheetData sheetId="1343"/>
      <sheetData sheetId="1344"/>
      <sheetData sheetId="1345"/>
      <sheetData sheetId="1346"/>
      <sheetData sheetId="1347" refreshError="1"/>
      <sheetData sheetId="1348" refreshError="1"/>
      <sheetData sheetId="1349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Sheet6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Congty"/>
      <sheetName val="VPPN"/>
      <sheetName val="XN74"/>
      <sheetName val="XN54"/>
      <sheetName val="XN33"/>
      <sheetName val="NK96"/>
      <sheetName val="XL4Test5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onghop"/>
      <sheetName val="Sheet7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Sheet10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i trong  dong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[IBASE2.XLSѝTNHNo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H du toan "/>
      <sheetName val="Du toan "/>
      <sheetName val="C.Tinh"/>
      <sheetName val="TK_cap"/>
      <sheetName val="Nhap lieu"/>
      <sheetName val="PGT"/>
      <sheetName val="Tien dien"/>
      <sheetName val="Thue GTGT"/>
      <sheetName val="XXXXXX_xda24_X"/>
      <sheetName val="HHVt "/>
      <sheetName val=" KQTH quy hoach 135"/>
      <sheetName val="Bao cao KQTH quy hoach 135"/>
      <sheetName val="BangTH"/>
      <sheetName val="Xaylap "/>
      <sheetName val="Nhan cong"/>
      <sheetName val="Thietbi"/>
      <sheetName val="Diengiai"/>
      <sheetName val="Vanchuyen"/>
      <sheetName val="CT 03"/>
      <sheetName val="TH 03"/>
      <sheetName val="Co~g hop 1,5x1,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.K H.T.T5"/>
      <sheetName val="T.K T7"/>
      <sheetName val="TK T6"/>
      <sheetName val="T.K T5"/>
      <sheetName val="Bang thong ke hang ton"/>
      <sheetName val="thong ke "/>
      <sheetName val="T.KT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H_BQ"/>
      <sheetName val="HD1"/>
      <sheetName val="HD4"/>
      <sheetName val="HD3"/>
      <sheetName val="HD5"/>
      <sheetName val="HD7"/>
      <sheetName val="HD6"/>
      <sheetName val="HD2"/>
      <sheetName val="Chart3"/>
      <sheetName val="Chart2"/>
      <sheetName val="Sheed5"/>
      <sheetName val="TL"/>
      <sheetName val="GK"/>
      <sheetName val="CB"/>
      <sheetName val="VP"/>
      <sheetName val="Km274-Km274"/>
      <sheetName val="Km27'-Km278"/>
      <sheetName val="Coc 6"/>
      <sheetName val="Deo nai"/>
      <sheetName val="CKD than"/>
      <sheetName val="DTCT"/>
      <sheetName val="det VP"/>
      <sheetName val="Dinh_ha nha"/>
      <sheetName val="[IBASE2.XLS}BHXH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PTVT"/>
      <sheetName val="THVT"/>
      <sheetName val="Km282-Km_x0003__x0000_3"/>
      <sheetName val=".tuanM"/>
      <sheetName val="Cone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THQI"/>
      <sheetName val="T6"/>
      <sheetName val="THQII"/>
      <sheetName val="Trung"/>
      <sheetName val="THQIII"/>
      <sheetName val="THT nam 04"/>
      <sheetName val=""/>
      <sheetName val="Km282-Km_x0003_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T8-9)"/>
      <sheetName val="nghi dinh-_x0004__x0010_"/>
      <sheetName val="01"/>
      <sheetName val="142201ȭT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KQKDKT#04-1"/>
      <sheetName val="VtuHaTheSauTBABenThuy1 Ш2)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 GT CPhi tung dot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DATA"/>
      <sheetName val="[IBASE2.XLS_Tong hop Matduong"/>
      <sheetName val="tr_tinhDZc!othe"/>
      <sheetName val="t2_tinhTBA"/>
      <sheetName val="_x0000_Y_BA"/>
      <sheetName val="KHVô XL"/>
      <sheetName val="DT1"/>
      <sheetName val="BaTrieu-L.con"/>
      <sheetName val="EDT - Ro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Bia1"/>
      <sheetName val="02"/>
      <sheetName val="03"/>
      <sheetName val="04"/>
      <sheetName val="05"/>
      <sheetName val="06"/>
      <sheetName val="07"/>
      <sheetName val="08"/>
      <sheetName val="09"/>
      <sheetName val="10"/>
      <sheetName val="PHEPNAM"/>
      <sheetName val="KHONGLUONG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Tai trong"/>
      <sheetName val="Tonf hop"/>
      <sheetName val="CoquyTM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Bia¸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Bia_x0018_"/>
      <sheetName val="QD cua HDQT (ÿÿ"/>
      <sheetName val="ÿÿÿÿi ngoai tongÿÿ2)"/>
      <sheetName val="΄Cxdcb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TH dat "/>
      <sheetName val="CHITIET VL-NC"/>
      <sheetName val="DON GIA"/>
      <sheetName val="7 THAI NGUYEN"/>
      <sheetName val="[IBASE2.XLS䁝BC6tT17"/>
      <sheetName val="TK13_x0005_"/>
      <sheetName val="Bia¬"/>
      <sheetName val="THQþ"/>
      <sheetName val="Nhap_lieÈ"/>
      <sheetName val="PNT-QUOT-#3"/>
      <sheetName val="COAT&amp;WRAP-QIOT-#3"/>
      <sheetName val="T8-9@"/>
      <sheetName val="TH_B¸"/>
      <sheetName val="CongNo"/>
      <sheetName val="TD khao sat"/>
      <sheetName val="_x0000__x0000__x0005__x0000__x0000_"/>
      <sheetName val="Km282-Km_x0003_?3"/>
      <sheetName val="T8-9_x0008_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Chart䀀"/>
      <sheetName val="T8-9("/>
      <sheetName val="Nhap_lie"/>
      <sheetName val="Nhap_lie("/>
      <sheetName val="Cong hop 2,0ࡸ2,0"/>
      <sheetName val="Biaþ"/>
      <sheetName val="Luot"/>
      <sheetName val="IBASE2"/>
      <sheetName val="T8-9h"/>
      <sheetName val="T8-9X"/>
      <sheetName val="MTL$-INTER"/>
      <sheetName val="Diem mon hoc"/>
      <sheetName val="Diem Tong ket"/>
      <sheetName val="DS - HoTen"/>
      <sheetName val="DS-Loc"/>
      <sheetName val="thong ke_x0000_"/>
      <sheetName val="GIA 뭼UOC"/>
      <sheetName val="Soqu_x0005__x0000__x0000_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T8-9_x0005_"/>
      <sheetName val="Bang can doi "/>
      <sheetName val="Tinh hinh cat lang"/>
      <sheetName val="Tinh hinh SX phu"/>
      <sheetName val="Tinh hinh do xop"/>
      <sheetName val="chi phi cap tien"/>
      <sheetName val="DZ22"/>
      <sheetName val="TTDZ22"/>
      <sheetName val="VtuHaTheSauTBANg⤤yenDu6"/>
      <sheetName val="〴7"/>
      <sheetName val="ɾT"/>
      <sheetName val="BL2"/>
      <sheetName val="KG2"/>
      <sheetName val="Cong tron D7'"/>
      <sheetName val="Giathanh1m3BT"/>
      <sheetName val="tien _x0000_uong"/>
      <sheetName val="_IBASE2.XLSѝTNHNoi"/>
      <sheetName val="°:nh"/>
      <sheetName val="QDcua TGD (2)_x0000__x0000__x0000__x0000__x0000__x0000__x0000__x0000__x0000__x0000__x0000__x0000_䚼˰_x0000__x0004__x0000__x0000_"/>
      <sheetName val="Tong_ke"/>
      <sheetName val="XXXXXX?X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SANNUONG"/>
      <sheetName val="thkn (2)"/>
      <sheetName val="Vchuygn(C)"/>
      <sheetName val="342201-T10"/>
      <sheetName val="km208"/>
      <sheetName val="DMX"/>
      <sheetName val="tien "/>
      <sheetName val="T6-99_x0000__x0000__x0000__x0000__x0000__x0000__x0000__x0000__x0000__x0000_ _x0000__x0012_[IBASE2.XLS]T"/>
      <sheetName val="T4-99_x0005__x0000__x0000_T5-99"/>
      <sheetName val="[IBASE2.XLS뭝êm283-Km284"/>
      <sheetName val="CHITIET VL-NCHT1 (2)"/>
      <sheetName val="NEW-PANEL"/>
      <sheetName val="Bia0"/>
      <sheetName val="DMT_x0000_"/>
      <sheetName val="KH-Q1,Q2,01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Nhap_lieu1"/>
      <sheetName val="Tien_dien"/>
      <sheetName val="Thue_GTGT"/>
      <sheetName val="142201-T1_"/>
      <sheetName val="142201-T2-th_"/>
      <sheetName val="142201-T3-th_"/>
      <sheetName val="142201-T4-th__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VtuHaTheSauTBABenThuy1_(2)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kl_(2)"/>
      <sheetName val="long_tec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Song_trai"/>
      <sheetName val="Dinh+ha_nha"/>
      <sheetName val="NG_k"/>
      <sheetName val="Trich_Ngang"/>
      <sheetName val="Danh_sach_Rieng"/>
      <sheetName val="Dia_Diem_Thuc_Tap"/>
      <sheetName val="De_Tai_Thuc_Tap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phan_tich_DG"/>
      <sheetName val="gia_vat_lieu"/>
      <sheetName val="gia_xe_may"/>
      <sheetName val="gia_nhan_cong"/>
      <sheetName val="CDSL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TH_du_toan_"/>
      <sheetName val="Du_toan_"/>
      <sheetName val="C_Tinh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ql_(2)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KQKD02-2_(2)"/>
      <sheetName val="KQKD-2_(2)"/>
      <sheetName val="KQKD_thu2004"/>
      <sheetName val="Dancau-Q_Ninh"/>
      <sheetName val="BaTrieu-L_son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Tay_ninh"/>
      <sheetName val="A_Duc"/>
      <sheetName val="DOANH_SO"/>
      <sheetName val="BD-SINH_VIEN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HHVt_"/>
      <sheetName val="Co~g_hop_1,5x1,5"/>
      <sheetName val="So_sanh"/>
      <sheetName val="Xaylap_"/>
      <sheetName val="Nhan_cong"/>
      <sheetName val="_KQTH_quy_hoach_135"/>
      <sheetName val="Bao_cao_KQTH_quy_hoach_135"/>
      <sheetName val="CT_03"/>
      <sheetName val="TH_03"/>
      <sheetName val="CV_di_trong__dong"/>
      <sheetName val="BaTrieu-L_con"/>
      <sheetName val="EDT_-_Ro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Heso_2-2004"/>
      <sheetName val="Heso_3-2004"/>
      <sheetName val="Heso_3-2004_(2)"/>
      <sheetName val="[IBASE2_XLSѝTNHNoi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K__TK"/>
      <sheetName val="bcth_05-04"/>
      <sheetName val="baocao_05-04"/>
      <sheetName val="nhan_su"/>
      <sheetName val="luong_cty"/>
      <sheetName val="Luu_goc"/>
      <sheetName val="km22+93_86-km22+121_86"/>
      <sheetName val="km22+177_14-km22+205_64"/>
      <sheetName val="Bang_20-25"/>
      <sheetName val="km22+267_96-km22+283_96"/>
      <sheetName val="km22+304_31-km22+344_31"/>
      <sheetName val="km22+460_92-km22+614_57"/>
      <sheetName val="km22+671_78-km22+713_32"/>
      <sheetName val="tô_rôiDY"/>
      <sheetName val="T_K_H_T_T5"/>
      <sheetName val="T_K_T7"/>
      <sheetName val="TK_T6"/>
      <sheetName val="T_K_T5"/>
      <sheetName val="Bang_thong_ke_hang_ton"/>
      <sheetName val="thong_ke_"/>
      <sheetName val="T_KT04"/>
      <sheetName val="Dinh_ha_nha"/>
      <sheetName val="Km282-Km3"/>
      <sheetName val="[IBASE2_XLS}BHXH"/>
      <sheetName val="_tuanM"/>
      <sheetName val="Tuan_1_01"/>
      <sheetName val="Tuan_3_01_"/>
      <sheetName val="Tuan_5_06_"/>
      <sheetName val="Tuan_6_06__"/>
      <sheetName val="Tuan_7_06_"/>
      <sheetName val="Tuan_7_06__(2)"/>
      <sheetName val="Tuan10,06_"/>
      <sheetName val="Tuan11,06__"/>
      <sheetName val="Bao_cao_DD_31_3_06"/>
      <sheetName val="Bao_cao_DD_30_4_06"/>
      <sheetName val="Bao_cao_DD_31_5_06_"/>
      <sheetName val="Bao_cao_Quy_I-06"/>
      <sheetName val="Bao_cao_DD_30_6_06"/>
      <sheetName val="Bao_cao_DD_31_7_06"/>
      <sheetName val="2_74"/>
      <sheetName val="THU_T12"/>
      <sheetName val="CHI_T12"/>
      <sheetName val="THU_T11"/>
      <sheetName val="CHI_T11"/>
      <sheetName val="THU_T10"/>
      <sheetName val="CHI_T10"/>
      <sheetName val="THU_T9"/>
      <sheetName val="CHI_T9"/>
      <sheetName val="THU_T8"/>
      <sheetName val="CHI_T8"/>
      <sheetName val="THU_T7"/>
      <sheetName val="CHI_T7"/>
      <sheetName val="THU_T6"/>
      <sheetName val="CHI_T6"/>
      <sheetName val="THU_T5"/>
      <sheetName val="CHI_T5"/>
      <sheetName val="THU_T4"/>
      <sheetName val="CHI_T4"/>
      <sheetName val="THU_T3"/>
      <sheetName val="CHI_T3"/>
      <sheetName val="THU_T2"/>
      <sheetName val="CHI_T2"/>
      <sheetName val="THU_T1"/>
      <sheetName val="CHI_T1"/>
      <sheetName val="CDSM_(2)"/>
      <sheetName val="02_1"/>
      <sheetName val="2_1"/>
      <sheetName val="2_3"/>
      <sheetName val="02_3"/>
      <sheetName val="B_01"/>
      <sheetName val="B_03"/>
      <sheetName val="D_13"/>
      <sheetName val="BTH_Phieu_thu"/>
      <sheetName val="BTH_Phieu_chi"/>
      <sheetName val="SCT_NVL"/>
      <sheetName val="NK_SO_CAI"/>
      <sheetName val="SCT_TK_331"/>
      <sheetName val="So_CFSXKD"/>
      <sheetName val="SCT__TK_131"/>
      <sheetName val="So_TGNH_2003"/>
      <sheetName val="So_quy_TM_2002"/>
      <sheetName val="The_tinh_Z"/>
      <sheetName val="So_kho_nguyen_vat_lieu"/>
      <sheetName val="BTH_NVL"/>
      <sheetName val="So_theo_doi_thue_GTGT"/>
      <sheetName val="BC_thanh_QT_hoa_don_nam_2003"/>
      <sheetName val="GDMN_1"/>
      <sheetName val="GDMN_2"/>
      <sheetName val="GDMN_3"/>
      <sheetName val="GDMN_4"/>
      <sheetName val="GDMN_5"/>
      <sheetName val="GDTH_1"/>
      <sheetName val="GDTH_2"/>
      <sheetName val="GDTH_3"/>
      <sheetName val="GDTH_4"/>
      <sheetName val="GDTH_5"/>
      <sheetName val="THCS_1"/>
      <sheetName val="THCS_2"/>
      <sheetName val="THCS_3"/>
      <sheetName val="THCS_4"/>
      <sheetName val="THCS_5"/>
      <sheetName val="THCS_6"/>
      <sheetName val="THPT_1"/>
      <sheetName val="THPT_2"/>
      <sheetName val="THPT_3"/>
      <sheetName val="THPT_4"/>
      <sheetName val="THPT_5"/>
      <sheetName val="THPT_6"/>
      <sheetName val="DH,CD,THCN_1"/>
      <sheetName val="DH,CD,THCN_2"/>
      <sheetName val="DH,CD,THCN_3"/>
      <sheetName val="GDKCQ_1"/>
      <sheetName val="GDKCQ_2"/>
      <sheetName val="KHVô_XL"/>
      <sheetName val="Coc_6"/>
      <sheetName val="THT_nam_04"/>
      <sheetName val="luongt_13"/>
      <sheetName val="LUONG_1"/>
      <sheetName val="LUONG_2"/>
      <sheetName val="LUONG_3"/>
      <sheetName val="Luong_4"/>
      <sheetName val="CTP_4"/>
      <sheetName val="Anca_4"/>
      <sheetName val="THUONG_TET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For_Summary"/>
      <sheetName val="For_Summary(KG)"/>
      <sheetName val="PP_Cloth"/>
      <sheetName val="Mix-PP_Cloth"/>
      <sheetName val="Material_Price-PP"/>
      <sheetName val="QD_cua_HDQT_(ÿÿ"/>
      <sheetName val="ÿÿÿÿi_ngoai_tongÿÿ2)"/>
      <sheetName val="GIA_뭼UOC"/>
      <sheetName val="Soqu"/>
      <sheetName val="HD_CTrinh1"/>
      <sheetName val="HD_benA"/>
      <sheetName val="Theodoi_HD"/>
      <sheetName val="Theodoi_HD_(2)"/>
      <sheetName val="nphuocb 4"/>
      <sheetName val=" Njinh"/>
      <sheetName val="L]gngT2"/>
      <sheetName val="VT,NC,M"/>
      <sheetName val="XXXXXXÿÿ"/>
      <sheetName val="KHT4ÿÿ-02"/>
      <sheetName val="ÿÿÿÿ "/>
      <sheetName val="Soqu窨_x0013_竬"/>
      <sheetName val="Soqu_x0005__x0000_"/>
      <sheetName val="T4-99_x0005_"/>
      <sheetName val="PhanTichDonGia"/>
      <sheetName val="KHVt X兤"/>
      <sheetName val="So.g trai"/>
      <sheetName val="_x0013_heet9"/>
      <sheetName val="De _x0014_ai Thuc Tap"/>
      <sheetName val="tuan&quot;"/>
      <sheetName val="nt5anM"/>
      <sheetName val=".ngan"/>
      <sheetName val=".loi"/>
      <sheetName val="XXXXXX X"/>
      <sheetName val="Km282-Km _x0000_3"/>
      <sheetName val="Bia "/>
      <sheetName val="TK13 "/>
      <sheetName val="nghi dinh-  "/>
      <sheetName val="_x0000__x0000_ _x0000__x0000_"/>
      <sheetName val="Km282-Km ?3"/>
      <sheetName val="T8-9 "/>
      <sheetName val="Soqu _x0000__x0000_"/>
      <sheetName val="Km282-Km "/>
      <sheetName val="Km_x0000_83-嘀m28ｄ"/>
      <sheetName val="GiaVL"/>
      <sheetName val="K"/>
      <sheetName val="Tien luong (2)"/>
      <sheetName val="DTX-NGG.XLS"/>
      <sheetName val="chenh lech"/>
      <sheetName val="CCPS_x0005__x0000_"/>
      <sheetName val="M"/>
      <sheetName val="MSVT"/>
      <sheetName val="TT35"/>
      <sheetName val="_IBASE2.XLS_Tong hop Matduong"/>
      <sheetName val="QX dam"/>
      <sheetName val="Process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NuocGN"/>
      <sheetName val="Elev"/>
      <sheetName val="Pile P11"/>
      <sheetName val="DSGT"/>
      <sheetName val="DSNT"/>
      <sheetName val="soHD"/>
      <sheetName val="CL Hµ t©y"/>
      <sheetName val="CL Bæ tóc"/>
      <sheetName val="DT Ph­¬ng mai 1"/>
      <sheetName val="Ma Phu"/>
      <sheetName val="HD_x0000_"/>
      <sheetName val="q2"/>
      <sheetName val="q3"/>
      <sheetName val="bang chuan"/>
      <sheetName val="bien &lt;200 m2"/>
      <sheetName val="&lt;200"/>
      <sheetName val="bang chuan (2)"/>
      <sheetName val="thue (chinh thuc)"/>
      <sheetName val="thue"/>
      <sheetName val="thue (2)"/>
      <sheetName val="bang doi chieu"/>
      <sheetName val="THTRAO"/>
      <sheetName val="THNHA "/>
      <sheetName val="T-HOP"/>
      <sheetName val="BiaNgoai"/>
      <sheetName val="BiaTrong"/>
      <sheetName val="THT"/>
      <sheetName val="TH#"/>
      <sheetName val="T.LBD"/>
      <sheetName val="CL BD"/>
      <sheetName val="CVBD"/>
      <sheetName val="T.L Dien"/>
      <sheetName val="T.LSan"/>
      <sheetName val="CLSan"/>
      <sheetName val="CVSan"/>
      <sheetName val="T.LWC"/>
      <sheetName val="CLWC"/>
      <sheetName val="CVWC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ver"/>
      <sheetName val="explain"/>
      <sheetName val="kp chi tiet"/>
      <sheetName val="Vat lieu"/>
      <sheetName val="KHOAN"/>
      <sheetName val="CAPVATU"/>
      <sheetName val="to trinh mua VT"/>
      <sheetName val="Denghi tam ung"/>
      <sheetName val="KTRVATU "/>
      <sheetName val="MAU GNHH"/>
      <sheetName val="T.toan1"/>
      <sheetName val="Bang quyet toan VT"/>
      <sheetName val="KE PHI"/>
      <sheetName val="KE THUE"/>
      <sheetName val="KE CHI PHI"/>
      <sheetName val="TINH GIA THANH"/>
      <sheetName val="TONG HOP KHAU HAO"/>
      <sheetName val="TONG HOP CHI PHI"/>
      <sheetName val="DA SAN XUAT TRONG THANG"/>
      <sheetName val="THANH TOAN TIEN UNG"/>
      <sheetName val="KHAU HAO DAY CHUYEN DA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Phantich"/>
      <sheetName val="Toan_DA"/>
      <sheetName val="2004"/>
      <sheetName val="2005"/>
      <sheetName val="01-03"/>
      <sheetName val="Gia Ban"/>
      <sheetName val="GiaCK"/>
      <sheetName val="Gia DSRs"/>
      <sheetName val="Gia NTD"/>
      <sheetName val="GiaVon"/>
      <sheetName val="17_x0000__x0000__x0000__x0000__x0000__x0000__x0000__x0000__x0000__x0000__x0000_㏘ĳ_x0000__x0004__x0000__x0000__x0000__x0000__x0000__x0000_⣬ĳ_x0000__x0000__x0000__x0000__x0000__x0000_"/>
      <sheetName val="KHNH T3-T10"/>
      <sheetName val="KHNH T4-T10"/>
      <sheetName val="Thu NH T4-03"/>
      <sheetName val="thuBHYT"/>
      <sheetName val="THU NH T5-03"/>
      <sheetName val="THU NH T6-03"/>
      <sheetName val="THU NH T7-03"/>
      <sheetName val="THU NH T8-03"/>
      <sheetName val="THU NH T9-03"/>
      <sheetName val="THU TM T9-03"/>
      <sheetName val="THU NH T10 - 03"/>
      <sheetName val="Outlets"/>
      <sheetName val="PGs"/>
      <sheetName val="dq"/>
      <sheetName val="GIA-VAT-LIEU"/>
      <sheetName val="PT MAY"/>
      <sheetName val="Dieuchinh"/>
      <sheetName val="list"/>
      <sheetName val="TNghi?m TB "/>
      <sheetName val="V?t li?u"/>
      <sheetName val="Lap ?at ?i?n"/>
      <sheetName val="TNghi?m VL"/>
      <sheetName val="t? r?iDY"/>
      <sheetName val="NK9"/>
      <sheetName val="BTHDT_TBA_x000d__x0000__x0000_THXL_DZcaothe"/>
      <sheetName val="nsu"/>
      <sheetName val="9cauTV"/>
      <sheetName val="Cong_hop_2,0ࡸ2,0"/>
      <sheetName val="[IBASE2_XLS_Tong_hop_Matduong"/>
      <sheetName val="Tien_luong_(2)"/>
      <sheetName val="DTX-NGG_XLS"/>
      <sheetName val="chenh_lech"/>
      <sheetName val="CL_Hµ_t©y"/>
      <sheetName val="CL_Bæ_tóc"/>
      <sheetName val="DT_Ph­¬ng_mai_1"/>
      <sheetName val="Ma_Phu"/>
      <sheetName val="[IBASE2_XLS䁝BC6tT17"/>
      <sheetName val="TK13"/>
      <sheetName val="BC§_2001"/>
      <sheetName val="BBC§_2002"/>
      <sheetName val="TSC§_2001"/>
      <sheetName val="TSc®_2002"/>
      <sheetName val="Khac_DP"/>
      <sheetName val="bang_chuan"/>
      <sheetName val="bien_&lt;200_m2"/>
      <sheetName val="bang_chuan_(2)"/>
      <sheetName val="thue_(chinh_thuc)"/>
      <sheetName val="thue_(2)"/>
      <sheetName val="bang_doi_chieu"/>
      <sheetName val="THNHA_"/>
      <sheetName val="T_LBD"/>
      <sheetName val="CL_BD"/>
      <sheetName val="T_L_Dien"/>
      <sheetName val="T_LSan"/>
      <sheetName val="T_LWC"/>
      <sheetName val="Hoan_thanh"/>
      <sheetName val="hoan_th_15"/>
      <sheetName val="Khoach_15"/>
      <sheetName val="HT_22"/>
      <sheetName val="KH_22"/>
      <sheetName val="KH_T8"/>
      <sheetName val="Ht_48"/>
      <sheetName val="Kh_12"/>
      <sheetName val="ht_20-10"/>
      <sheetName val="Kh_6-10"/>
      <sheetName val="kp_chi_tiet"/>
      <sheetName val="Vat_lieu"/>
      <sheetName val="to_trinh_mua_VT"/>
      <sheetName val="Denghi_tam_ung"/>
      <sheetName val="KTRVATU_"/>
      <sheetName val="MAU_GNHH"/>
      <sheetName val="T_toan1"/>
      <sheetName val="Bang_quyet_toan_VT"/>
      <sheetName val="KE_PHI"/>
      <sheetName val="KE_THUE"/>
      <sheetName val="KE_CHI_PHI"/>
      <sheetName val="TINH_GIA_THANH"/>
      <sheetName val="TONG_HOP_KHAU_HAO"/>
      <sheetName val="TONG_HOP_CHI_PHI"/>
      <sheetName val="DA_SAN_XUAT_TRONG_THANG"/>
      <sheetName val="THANH_TOAN_TIEN_UNG"/>
      <sheetName val="KHAU_HAO_DAY_CHUYEN_DA"/>
      <sheetName val="Gia_Ban"/>
      <sheetName val="Gia_DSRs"/>
      <sheetName val="Gia_NTD"/>
      <sheetName val="17㏘ĳ⣬ĳ"/>
      <sheetName val="KHNH_T3-T10"/>
      <sheetName val="KHNH_T4-T10"/>
      <sheetName val="Thu_NH_T4-03"/>
      <sheetName val="THU_NH_T5-03"/>
      <sheetName val="THU_NH_T6-03"/>
      <sheetName val="THU_NH_T7-03"/>
      <sheetName val="THU_NH_T8-03"/>
      <sheetName val="THU_NH_T9-03"/>
      <sheetName val="THU_TM_T9-03"/>
      <sheetName val="THU_NH_T10_-_03"/>
      <sheetName val="PT_MAY"/>
      <sheetName val="May_khau"/>
      <sheetName val="PXKT6Via_11"/>
      <sheetName val="TNghi?m_TB_"/>
      <sheetName val="V?t_li?u"/>
      <sheetName val="Lap_?at_?i?n"/>
      <sheetName val="TNghi?m_VL"/>
      <sheetName val="t?_r?iDY"/>
      <sheetName val="BTHDT_TBA_x000a_THXL_DZcaothe"/>
      <sheetName val="K252 K9и"/>
      <sheetName val="VP-MM"/>
      <sheetName val="Thep"/>
      <sheetName val="TH vat tu"/>
      <sheetName val="TT04"/>
      <sheetName val="Cong tron D100_x000e__x0000__x0000_Cong tron D150"/>
      <sheetName val="Weight Bridge"/>
      <sheetName val="Fax message"/>
      <sheetName val="TT CƯỚC"/>
      <sheetName val="CKN-QT"/>
      <sheetName val="CNTT"/>
      <sheetName val="M 67"/>
      <sheetName val="_x0005__x0004_W_x0001__x0005_"/>
      <sheetName val="Bill 3(Fire &amp; Alarm System)"/>
      <sheetName val="020԰"/>
      <sheetName val="DonGiaLD"/>
      <sheetName val="10000ူ000000"/>
      <sheetName val="gia nhaj cong"/>
      <sheetName val="Temp"/>
      <sheetName val="NNgung"/>
      <sheetName val="AL tinh"/>
      <sheetName val="M+MC"/>
      <sheetName val="XXXXXX?"/>
      <sheetName val="TT DZ35"/>
      <sheetName val="?"/>
      <sheetName val="VTuHaVheSautramBT2"/>
      <sheetName val="LD d"/>
      <sheetName val="Bia-thau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KQKD_x0005__x0000_"/>
      <sheetName val="Ctinh 10kV"/>
      <sheetName val="Km275-Km2з6"/>
      <sheetName val="BC6tT52 (_x0000__x0000_"/>
      <sheetName val="BC-BANHALG"/>
      <sheetName val="BaTrieu-L.son_x0000__x0000__x0000__x0000__x0000__x0000__x0000__x0000__x0000__x0000__x0000__x0000_臨ś_x0000__x0004__x0000__x0000_"/>
      <sheetName val="KQKD02-3"/>
      <sheetName val="Tien do TV"/>
      <sheetName val="QLo4㔀읎ԯ_x0000_"/>
      <sheetName val="So quy"/>
      <sheetName val="Thang 12"/>
      <sheetName val="Thang 11"/>
      <sheetName val="Thang 10"/>
      <sheetName val="Thang 9"/>
      <sheetName val="Thang 8"/>
      <sheetName val="Thang 7"/>
      <sheetName val="Thang 6"/>
      <sheetName val="Thang 5"/>
      <sheetName val="Thang 3"/>
      <sheetName val="Thang 2"/>
      <sheetName val="Thang 1"/>
      <sheetName val="Khau hao"/>
      <sheetName val="lo hang 1"/>
      <sheetName val="lo hang 2"/>
      <sheetName val="Phan bo 142"/>
      <sheetName val="Xuat hang"/>
      <sheetName val="Can doi"/>
      <sheetName val="CDPS 6t_x0000_"/>
      <sheetName val="[IBASE2.XLS?TNHNoi"/>
      <sheetName val="D.muc"/>
      <sheetName val="_IBASE2.XLS}BHXH"/>
      <sheetName val="BeP19"/>
      <sheetName val="PTDG"/>
      <sheetName val="Khoi luong"/>
      <sheetName val="X۲"/>
      <sheetName val="BL3"/>
      <sheetName val="KG4"/>
      <sheetName val="BL4"/>
      <sheetName val="Nham"/>
      <sheetName val="Thai"/>
      <sheetName val="Linh"/>
      <sheetName val="Linh (2)"/>
      <sheetName val="KG6"/>
      <sheetName val="Cong tron۬_x0000_100"/>
      <sheetName val="TH07-07-04"/>
      <sheetName val="TH04-08-04"/>
      <sheetName val="TH10-08-04"/>
      <sheetName val="TH03-09-04 "/>
      <sheetName val="TH 20-09-04  "/>
      <sheetName val="TH 05-11-04 "/>
      <sheetName val="TH 20-11-04"/>
      <sheetName val="TH 03-12-04 "/>
      <sheetName val="TH 21-12-04"/>
      <sheetName val="TH 30-12-04"/>
      <sheetName val="TH 17-01-05"/>
      <sheetName val="MTO REV.2(ARMOR)"/>
      <sheetName val="BK-C T"/>
      <sheetName val="B.luong V2"/>
      <sheetName val="De Tai Vhuc Tap"/>
      <sheetName val="ketcaucap"/>
      <sheetName val="chuong phu"/>
      <sheetName val="Cong bal 2x2"/>
      <sheetName val="btraR,f"/>
      <sheetName val="Quantity"/>
      <sheetName val="Cong tron D7_"/>
      <sheetName val="Cong tron D100_x000e_"/>
      <sheetName val="Muo"/>
      <sheetName val="Parem"/>
      <sheetName val="Labor+Equi"/>
      <sheetName val="Material (2)"/>
      <sheetName val="Muongðe"/>
      <sheetName val="CV dej ngoai TCT (2)"/>
      <sheetName val="CV di ngoai to.g (2)"/>
      <sheetName val="1.NTCT"/>
      <sheetName val="QLo4԰_x0000__x0000__x0000_"/>
      <sheetName val="Sat tron"/>
      <sheetName val="Noiluc"/>
      <sheetName val="HAT1"/>
      <sheetName val="HAT2"/>
      <sheetName val="HAT3"/>
      <sheetName val="HAT4"/>
      <sheetName val="HAT5"/>
      <sheetName val="SBay"/>
      <sheetName val="?ԂĀC"/>
      <sheetName val="NEW_PANEL"/>
      <sheetName val="DTC_x0008_"/>
      <sheetName val="DTC0"/>
      <sheetName val="tai trong &amp; he so phan bo ngang"/>
      <sheetName val="gioi thieu"/>
      <sheetName val="GVT"/>
      <sheetName val="CV di trůng  tong"/>
      <sheetName val="CF_DT"/>
      <sheetName val="DHKK"/>
      <sheetName val="Du toan"/>
      <sheetName val="THXHTBA"/>
      <sheetName val="Bieu 2a"/>
      <sheetName val="Sat L"/>
      <sheetName val="Sum"/>
      <sheetName val="細目"/>
      <sheetName val="III.10. Road"/>
      <sheetName val="PHU LUC2"/>
      <sheetName val="Q1-02"/>
      <sheetName val="Q2-02"/>
      <sheetName val="Q3-02"/>
      <sheetName val="Luong T2-06"/>
      <sheetName val="Thang3-06"/>
      <sheetName val="luong T1-06"/>
      <sheetName val="mau (2)"/>
      <sheetName val="T4-06"/>
      <sheetName val="T6-06"/>
      <sheetName val="T5-06"/>
      <sheetName val="Luong T hop T2+T1-2006"/>
      <sheetName val="luong T12"/>
      <sheetName val="TK 711"/>
      <sheetName val="TK 632"/>
      <sheetName val="TK627"/>
      <sheetName val="TK623"/>
      <sheetName val="TK622"/>
      <sheetName val="TK621"/>
      <sheetName val="Chi tiet 511"/>
      <sheetName val="TK 342 ( thue T.C )"/>
      <sheetName val="TK338"/>
      <sheetName val="Phat sinh 2005"/>
      <sheetName val="TK334"/>
      <sheetName val="TK 341vay dai han "/>
      <sheetName val="TK311"/>
      <sheetName val="TK 214"/>
      <sheetName val="TK 212"/>
      <sheetName val="Chi tiet 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33"/>
      <sheetName val="Chi tiet TK131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NTRE"/>
      <sheetName val="MGIAO"/>
      <sheetName val="Tieuhoc"/>
      <sheetName val="THCoso"/>
      <sheetName val="THPT"/>
      <sheetName val="GVien"/>
      <sheetName val="Vinh"/>
      <sheetName val="Hanh"/>
      <sheetName val="Chinh"/>
      <sheetName val="Triet"/>
      <sheetName val="Hien"/>
      <sheetName val="Tong"/>
      <sheetName val="Thuchi "/>
      <sheetName val="Summary (USD)"/>
      <sheetName val="Summary (VND)"/>
      <sheetName val="A"/>
      <sheetName val="B"/>
      <sheetName val="C"/>
      <sheetName val="D"/>
      <sheetName val="E"/>
      <sheetName val="F1"/>
      <sheetName val="F2"/>
      <sheetName val="G"/>
      <sheetName val="H"/>
      <sheetName val="3rd party"/>
      <sheetName val="interco "/>
      <sheetName val="bang thong ke"/>
      <sheetName val="SQ"/>
      <sheetName val="QNCN"/>
      <sheetName val="CNVQP"/>
      <sheetName val="thanh toan"/>
      <sheetName val="lt"/>
      <sheetName val="BD"/>
      <sheetName val="Sheet2 (2)"/>
      <sheetName val="TTDN"/>
      <sheetName val="Cong ban 11yx1,2"/>
      <sheetName val="XXXXXX_x005f_xda24_X"/>
      <sheetName val="PL1"/>
      <sheetName val="PL2"/>
      <sheetName val="PL3"/>
      <sheetName val="PL4"/>
      <sheetName val="SP10"/>
      <sheetName val="IBASE2.XLS"/>
      <sheetName val="qui1-05"/>
      <sheetName val="qui 2-05"/>
      <sheetName val="qui 3-05"/>
      <sheetName val="T1-04"/>
      <sheetName val="T2-04 "/>
      <sheetName val="T3-04"/>
      <sheetName val="T4-04 "/>
      <sheetName val="T5-04  "/>
      <sheetName val="T6-04  "/>
      <sheetName val="QUY II"/>
      <sheetName val="QUY III"/>
      <sheetName val="QUY IV"/>
      <sheetName val="QUY I"/>
      <sheetName val="CA NAM 04"/>
      <sheetName val="finishes"/>
      <sheetName val="GENREQ's"/>
      <sheetName val="masonry"/>
      <sheetName val="PAD-F"/>
      <sheetName val="Abutment"/>
      <sheetName val="BTHDT_TBA_x000d_"/>
      <sheetName val="T11.06"/>
      <sheetName val="FAB별"/>
      <sheetName val="B-B"/>
      <sheetName val="D送1"/>
      <sheetName val="K送nht送-hi送lam"/>
      <sheetName val="DM-AGC"/>
      <sheetName val="F6"/>
      <sheetName val="DM-BXD"/>
      <sheetName val="6F-W3"/>
      <sheetName val="Tuan"/>
      <sheetName val="Phiếu luân chuyển"/>
      <sheetName val="IPC 0      2"/>
      <sheetName val="ngày"/>
      <sheetName val="IPC"/>
      <sheetName val="GIA TRI-AGC"/>
      <sheetName val="THKL NC"/>
      <sheetName val="GTKT NTTD"/>
      <sheetName val="XNKL"/>
      <sheetName val="SS NHÂN CÔNG"/>
      <sheetName val="KL NC"/>
      <sheetName val="GTKT"/>
      <sheetName val="KLKT"/>
      <sheetName val="THPLCN"/>
      <sheetName val="Rate"/>
      <sheetName val="INDEX"/>
      <sheetName val="Tiến độ  Rev1 (phói hợp)"/>
      <sheetName val="XXXXXX_x005f_x005f_x005f_xda24_X"/>
      <sheetName val="FitOutConfCentre"/>
      <sheetName val="HÈp"/>
      <sheetName val="HÆX"/>
      <sheetName val="H§µ"/>
      <sheetName val="H_x0005_"/>
      <sheetName val="CONG TY"/>
      <sheetName val="GTHAU"/>
      <sheetName val="Hhp"/>
      <sheetName val="H@W"/>
      <sheetName val="OFFICE TOWER"/>
      <sheetName val="KL HSMT tinh thieu"/>
      <sheetName val="TNHCHINH"/>
      <sheetName val="Bang tra"/>
      <sheetName val="6MONTHS"/>
      <sheetName val="DINHMUC"/>
      <sheetName val="_x0003_"/>
      <sheetName val="櫘"/>
      <sheetName val="Bal Sheet"/>
      <sheetName val="CAL."/>
      <sheetName val="TYPE-B 평균H"/>
      <sheetName val="BM"/>
      <sheetName val="ELEMENT SUM"/>
      <sheetName val="TOSHIBA-Structure"/>
      <sheetName val="_GT_CPhi_tung_dot"/>
      <sheetName val="pile and pile cap"/>
      <sheetName val="XXXXXX_x005f_x005f_x005f_x005f_x005f_x005f_x005f_xda24_"/>
      <sheetName val="200000000헾】_x0005_"/>
      <sheetName val="200000000"/>
      <sheetName val="CVden_ngoai_TCT_(1)1"/>
      <sheetName val="CV_den_ngoai_TCT_(2)1"/>
      <sheetName val="CV_den_ngoai_TCT_(3)1"/>
      <sheetName val="QDcua_TGD1"/>
      <sheetName val="QD_cua_HDQT1"/>
      <sheetName val="QD_cua_HDQT_(2)1"/>
      <sheetName val="CV_di_ngoai_tong1"/>
      <sheetName val="CV_di_ngoai_tong_(2)1"/>
      <sheetName val="To_trinh1"/>
      <sheetName val="Giao_nhiem_vu1"/>
      <sheetName val="QDcua_TGD_(2)1"/>
      <sheetName val="Thong_tu1"/>
      <sheetName val="CV_di_trong__tong1"/>
      <sheetName val="nghi_dinh-CP1"/>
      <sheetName val="CV_den_trong_tong1"/>
      <sheetName val="KHVt_1"/>
      <sheetName val="KHVt_XL1"/>
      <sheetName val="KHVt_XLT41"/>
      <sheetName val="142201-T1_1"/>
      <sheetName val="142201-T2-th_1"/>
      <sheetName val="142201-T3-th_1"/>
      <sheetName val="142201-T4-th__1"/>
      <sheetName val="Thep_be1"/>
      <sheetName val="Thep_than1"/>
      <sheetName val="Thep_xa_mu1"/>
      <sheetName val="lapdat_TB_1"/>
      <sheetName val="TNghiªm_TB_1"/>
      <sheetName val="VËt_liÖu1"/>
      <sheetName val="Lap_®at_®iÖn1"/>
      <sheetName val="TNghiÖm_VL1"/>
      <sheetName val="th_1"/>
      <sheetName val="tien_luong1"/>
      <sheetName val="_t51"/>
      <sheetName val="t_41"/>
      <sheetName val="_t3_1"/>
      <sheetName val="_TH3311"/>
      <sheetName val="_Minh_ha1"/>
      <sheetName val="_Ha_Tay1"/>
      <sheetName val="_Vinhphuc1"/>
      <sheetName val="_Nbinh1"/>
      <sheetName val="_QVinh1"/>
      <sheetName val="_TW11"/>
      <sheetName val="TK_1121"/>
      <sheetName val="TK_1311"/>
      <sheetName val="TK_1411"/>
      <sheetName val="TK_1531"/>
      <sheetName val="TK_2111"/>
      <sheetName val="TK_2421"/>
      <sheetName val="TK_3341"/>
      <sheetName val="TK_5111"/>
      <sheetName val="TK_5151"/>
      <sheetName val="TK_9111"/>
      <sheetName val="Kluong_phu1"/>
      <sheetName val="Lan_can1"/>
      <sheetName val="Ho_lan1"/>
      <sheetName val="Coc_tieu1"/>
      <sheetName val="Bien_bao1"/>
      <sheetName val="Op_mai_2741"/>
      <sheetName val="Op_mai_2751"/>
      <sheetName val="Op_mai_2761"/>
      <sheetName val="Op_mai_2771"/>
      <sheetName val="Op_mai_2781"/>
      <sheetName val="Op_mai_2791"/>
      <sheetName val="Op_mai_2801"/>
      <sheetName val="Op_mai_2811"/>
      <sheetName val="Op_mai_2821"/>
      <sheetName val="Op_mai_2831"/>
      <sheetName val="Op_mai_2841"/>
      <sheetName val="Op_mai1"/>
      <sheetName val="CDSL_(2)1"/>
      <sheetName val="KQKD02-2_(2)1"/>
      <sheetName val="KQKD-2_(2)1"/>
      <sheetName val="KQKD_thu20041"/>
      <sheetName val="Song_trai1"/>
      <sheetName val="Dinh+ha_nha1"/>
      <sheetName val="NG_k1"/>
      <sheetName val="VtuHaTheSauTBABenThuy1_(2)1"/>
      <sheetName val="T_so_thay_doi1"/>
      <sheetName val="b_THchitietDZCT1"/>
      <sheetName val="b_THchitietTBA1"/>
      <sheetName val="Khao_sat1"/>
      <sheetName val="TT_khao_sat1"/>
      <sheetName val="thkl_(2)1"/>
      <sheetName val="long_tec1"/>
      <sheetName val="Km274_-_Km2751"/>
      <sheetName val="Km275_-_Km2761"/>
      <sheetName val="Km276_-_Km2771"/>
      <sheetName val="Km277_-_Km278_1"/>
      <sheetName val="Km278_-_Km2791"/>
      <sheetName val="Km279_-_Km2801"/>
      <sheetName val="Km280_-_Km2811"/>
      <sheetName val="Km281_-_Km2821"/>
      <sheetName val="Km282_-_Km2831"/>
      <sheetName val="Km283_-_Km2841"/>
      <sheetName val="Km284_-_Km2851"/>
      <sheetName val="Tong_hop_Matduong1"/>
      <sheetName val="Cong_D751"/>
      <sheetName val="Cong_D1001"/>
      <sheetName val="Cong_D1501"/>
      <sheetName val="Cong_2D1501"/>
      <sheetName val="Cong_ban_0,7x0,71"/>
      <sheetName val="Cong_ban_0,8x0,81"/>
      <sheetName val="Cong_ban_1x11"/>
      <sheetName val="Cong_ban_1x1,21"/>
      <sheetName val="Cong_ban_1,5x1,51"/>
      <sheetName val="Cong_ban_2x1,51"/>
      <sheetName val="Cong_ban_2x21"/>
      <sheetName val="Tong_hop1"/>
      <sheetName val="Tong_hop_(2)1"/>
      <sheetName val="Cong_cu1"/>
      <sheetName val="Cot_thep1"/>
      <sheetName val="Cong_tron_D751"/>
      <sheetName val="Cong_tron_D1001"/>
      <sheetName val="Cong_tron_D1501"/>
      <sheetName val="Cong_tron_2D1501"/>
      <sheetName val="Cong_ban_1,0x1,01"/>
      <sheetName val="Cong_ban_1,0x1,21"/>
      <sheetName val="Cong_hop_1,5x1,51"/>
      <sheetName val="Cong_hop_2,0x1,51"/>
      <sheetName val="Cong_hop_2,0x2,01"/>
      <sheetName val="F_ThanhTri1"/>
      <sheetName val="F_Gialam1"/>
      <sheetName val="TH_dam1"/>
      <sheetName val="SX_dam1"/>
      <sheetName val="LD_dam1"/>
      <sheetName val="Bang_gia_VL1"/>
      <sheetName val="Gia_NC1"/>
      <sheetName val="Gia_may1"/>
      <sheetName val="phan_tich_DG1"/>
      <sheetName val="gia_vat_lieu1"/>
      <sheetName val="gia_xe_may1"/>
      <sheetName val="gia_nhan_cong1"/>
      <sheetName val="Trich_Ngang1"/>
      <sheetName val="Danh_sach_Rieng1"/>
      <sheetName val="Dia_Diem_Thuc_Tap1"/>
      <sheetName val="De_Tai_Thuc_Tap1"/>
      <sheetName val="SCT_Cong_trinh1"/>
      <sheetName val="06-2003_(2)1"/>
      <sheetName val="CDPS_6tc1"/>
      <sheetName val="SCT_Nha_thau1"/>
      <sheetName val="socai2003_(6tc)dp1"/>
      <sheetName val="socai2003_(6tc)1"/>
      <sheetName val="CDPS_6tc_(2)1"/>
      <sheetName val="Dancau-Q_Ninh1"/>
      <sheetName val="BaTrieu-L_son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H_du_toan_1"/>
      <sheetName val="Du_toan_1"/>
      <sheetName val="C_Tinh1"/>
      <sheetName val="giai_thich1"/>
      <sheetName val="DT_-_Ro1"/>
      <sheetName val="TH_-_Ro_1"/>
      <sheetName val="GDT_-_Ro1"/>
      <sheetName val="DT_-_TB1"/>
      <sheetName val="TH_-_TB1"/>
      <sheetName val="GDT_-_TB1"/>
      <sheetName val="DT_-_NT1"/>
      <sheetName val="TH_-_NT1"/>
      <sheetName val="GDT_-_NT1"/>
      <sheetName val="Tay_ninh1"/>
      <sheetName val="A_Duc1"/>
      <sheetName val="DOANH_SO1"/>
      <sheetName val="BD-SINH_VIEN1"/>
      <sheetName val="Tien_dien1"/>
      <sheetName val="Thue_GTGT1"/>
      <sheetName val="GIA_NUOC1"/>
      <sheetName val="GIA_DIEN_THOAI1"/>
      <sheetName val="GIA_DIEN1"/>
      <sheetName val="chiet_tinh_XD1"/>
      <sheetName val="Triet_T1"/>
      <sheetName val="Phan_tich_gia1"/>
      <sheetName val="pHAN_CONG1"/>
      <sheetName val="GIA_XD1"/>
      <sheetName val="HHVt_1"/>
      <sheetName val="T03_-_031"/>
      <sheetName val="THL_T031"/>
      <sheetName val="TTBC_T031"/>
      <sheetName val="Luong_noi_Bo_-_T31"/>
      <sheetName val="Tong_hop_-_T31"/>
      <sheetName val="Thuong_Quy_31"/>
      <sheetName val="Phu_cap_trach_nhiem1"/>
      <sheetName val="CV_di_trong__dong1"/>
      <sheetName val="Don_gia_CPM1"/>
      <sheetName val="Tong_Thieu_HD_cac_CT-20011"/>
      <sheetName val="VL_thieu_HD_-_20011"/>
      <sheetName val="Tong_thieu_HD_cac_CT_-_20021"/>
      <sheetName val="Lan_trai1"/>
      <sheetName val="Van_chuyen1"/>
      <sheetName val="HDong_VC1"/>
      <sheetName val="ThieuHD_nam_20011"/>
      <sheetName val="Bang_TH1"/>
      <sheetName val="Tong_Chinh1"/>
      <sheetName val="BC_TH_CK_(2)1"/>
      <sheetName val="BC_TH_CK1"/>
      <sheetName val="BC6tT19_food1"/>
      <sheetName val="BC6tT18_-_Food1"/>
      <sheetName val="BCCK_41"/>
      <sheetName val="BCFood-_T161"/>
      <sheetName val="BCFood-_T151"/>
      <sheetName val="BCFood-_T141"/>
      <sheetName val="BCFood-_T131"/>
      <sheetName val="TH_CK21"/>
      <sheetName val="BC6tT52_(3)1"/>
      <sheetName val="BC6tT52_(2)1"/>
      <sheetName val="TCK_121"/>
      <sheetName val="Tong_CK1"/>
      <sheetName val="[IBASE2_XLSѝTNHNoi1"/>
      <sheetName val="So_sanh1"/>
      <sheetName val="Heso_3-2004_(3)1"/>
      <sheetName val="Luong_(2)1"/>
      <sheetName val="heso_T31"/>
      <sheetName val="heso_T41"/>
      <sheetName val="heso_T51"/>
      <sheetName val="Heso_T61"/>
      <sheetName val="Heso_T71"/>
      <sheetName val="Heso_T81"/>
      <sheetName val="Heso_T91"/>
      <sheetName val="Heso_2-20041"/>
      <sheetName val="Heso_3-20041"/>
      <sheetName val="Heso_3-2004_(2)1"/>
      <sheetName val="Co~g_hop_1,5x1,51"/>
      <sheetName val="_KQTH_quy_hoach_1351"/>
      <sheetName val="Bao_cao_KQTH_quy_hoach_1351"/>
      <sheetName val="T_K_H_T_T51"/>
      <sheetName val="T_K_T71"/>
      <sheetName val="TK_T61"/>
      <sheetName val="T_K_T51"/>
      <sheetName val="Bang_thong_ke_hang_ton1"/>
      <sheetName val="thong_ke_1"/>
      <sheetName val="T_KT041"/>
      <sheetName val="Xaylap_1"/>
      <sheetName val="Nhan_cong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CT_031"/>
      <sheetName val="TH_031"/>
      <sheetName val="ql_(2)1"/>
      <sheetName val="bcth_05-041"/>
      <sheetName val="baocao_05-041"/>
      <sheetName val="THT_nam_041"/>
      <sheetName val="Coc_61"/>
      <sheetName val="Deo_nai1"/>
      <sheetName val="CKD_than1"/>
      <sheetName val="nhan_su1"/>
      <sheetName val="luong_cty1"/>
      <sheetName val="CTT_Thong_nhat1"/>
      <sheetName val="CTT_Nui_beo1"/>
      <sheetName val="CTT_cao_son1"/>
      <sheetName val="CTT_Khe_cham1"/>
      <sheetName val="XNxlva_sxthanKCII1"/>
      <sheetName val="Cam_Y_ut_KC1"/>
      <sheetName val="CTxay_lap_mo_CP1"/>
      <sheetName val="tô_rôiDY1"/>
      <sheetName val="THU_T121"/>
      <sheetName val="lapdap_TB_"/>
      <sheetName val="[IBASE2_XLS뭝êm283-Km284"/>
      <sheetName val="HD_CTrinh11"/>
      <sheetName val="HD_benA1"/>
      <sheetName val="Theodoi_HD1"/>
      <sheetName val="Theodoi_HD_(2)1"/>
      <sheetName val="PXKTLo_Thien_V_14A"/>
      <sheetName val="V14_phu"/>
      <sheetName val="Via_16_Lthien"/>
      <sheetName val="CV_dej_ngoai_TCT_(2)"/>
      <sheetName val="CV_di_ngoai_to_g_(2)"/>
      <sheetName val="So_g_trai"/>
      <sheetName val="heet9"/>
      <sheetName val="De_ai_Thuc_Tap"/>
      <sheetName val="_ngan"/>
      <sheetName val="_loi"/>
      <sheetName val="VtuHaTheSauTBABenThuy1_Ш2)"/>
      <sheetName val="K252_K9и"/>
      <sheetName val="Cong_tron_D7'"/>
      <sheetName val="Material_(2)"/>
      <sheetName val="Tonf_hop"/>
      <sheetName val="Bieu_2a"/>
      <sheetName val="Sat_tron"/>
      <sheetName val="Cong_tron_D100Cong_tron_D150"/>
      <sheetName val="_GT_CPhi_tung_dot1"/>
      <sheetName val="Sat_L"/>
      <sheetName val="So_lieu"/>
      <sheetName val="tt_chu_dong"/>
      <sheetName val="Tinh_j+cvi"/>
      <sheetName val="Tinh_MoP"/>
      <sheetName val="III_10__Road"/>
      <sheetName val="PHU_LUC2"/>
      <sheetName val="Luong_T2-06"/>
      <sheetName val="luong_T1-06"/>
      <sheetName val="mau_(2)"/>
      <sheetName val="Luong_T_hop_T2+T1-2006"/>
      <sheetName val="luong_T12"/>
      <sheetName val="TK_711"/>
      <sheetName val="TK_632"/>
      <sheetName val="Chi_tiet_511"/>
      <sheetName val="TK_342_(_thue_T_C_)"/>
      <sheetName val="Phat_sinh_2005"/>
      <sheetName val="TK_341vay_dai_han_"/>
      <sheetName val="TK_214"/>
      <sheetName val="TK_212"/>
      <sheetName val="Chi_tiet_TK_211"/>
      <sheetName val="TK_154"/>
      <sheetName val="Chi_tiet_TK_152"/>
      <sheetName val="Can_Doi_TK"/>
      <sheetName val="TK_152"/>
      <sheetName val="Chung_tu_ghi_so_"/>
      <sheetName val="TK_142"/>
      <sheetName val="TK_133"/>
      <sheetName val="Chi_tiet_TK131"/>
      <sheetName val="TK_111"/>
      <sheetName val="Phieu_thu"/>
      <sheetName val="Phieu_chi_"/>
      <sheetName val="Phieu_nhap_VTu_"/>
      <sheetName val="Phieu_xuat_VTu"/>
      <sheetName val="Can_doi_vat_tu_nhap_xuat_"/>
      <sheetName val="Vat_tu_nhapxuat_nam_2005"/>
      <sheetName val="Ca_may_can_dung_nam_2005"/>
      <sheetName val="Vat_Tu_can_cho_CT_nam_2005"/>
      <sheetName val="HD_thu_mua_hang_NLS_"/>
      <sheetName val="HD_thu_mua_cat_soi_"/>
      <sheetName val="TLy_HD_mua_ban_"/>
      <sheetName val="Bien_ban_Nthu_GK"/>
      <sheetName val="T__Ly_HD_giao_khoan_"/>
      <sheetName val="Hop_dong_giao_khoan"/>
      <sheetName val="giay_tam_ung_"/>
      <sheetName val="Bang_ke_T_toan_"/>
      <sheetName val="Hoa_don_ban_hang_"/>
      <sheetName val="Bang_phan_bo_tien_luong_2005"/>
      <sheetName val="Bang_cham_cong_"/>
      <sheetName val="Bang_T_T_Luong_CB_chu_Chot2005"/>
      <sheetName val="Bang_T_T_luong_CN_lai_xe"/>
      <sheetName val="Bang_thanh_toan_luong_2005"/>
      <sheetName val="Nhan_cong_cho_CT_nam_2005"/>
      <sheetName val="Dinh_Muc_tieu_hao_VL_2005"/>
      <sheetName val="Dang_Ky_chi_tiet_KH_2005"/>
      <sheetName val="Bang_phan_bo_NVL_nam_2005"/>
      <sheetName val="Bang_phan_bo_K_Hao_2005"/>
      <sheetName val="Dang_Ky_Khau_hao_2005"/>
      <sheetName val="Phu_luc_so_3(_TNDN)"/>
      <sheetName val="PhuLuc_so_1(TNDN)"/>
      <sheetName val="Mau_so_04_TNDN"/>
      <sheetName val="Mau_so_02C"/>
      <sheetName val="Mau_so_02B"/>
      <sheetName val="Mau_so_02A"/>
      <sheetName val="Mau_01B"/>
      <sheetName val="To_khai_Mau_11"/>
      <sheetName val="Don_xin_khat_nop_thue_nam_04"/>
      <sheetName val="Su_dung_hoa_don_mau_26"/>
      <sheetName val="QToan_hoa_don_"/>
      <sheetName val="Mau_so_01"/>
      <sheetName val="Mau_so_02"/>
      <sheetName val="Chi_tiet_Mau_03_(_mua_vao_)"/>
      <sheetName val="Mau_so_03"/>
      <sheetName val="Mau_so_04"/>
      <sheetName val="Mau_05"/>
      <sheetName val="De_nghi_giai_dap_ve_thue_"/>
      <sheetName val="the_duc"/>
      <sheetName val="Bao_cao_thong_ke_"/>
      <sheetName val="Phieu_DTra_Van_Tai_(_01_TKe_)"/>
      <sheetName val="Thuchi_"/>
      <sheetName val="Summary_(USD)"/>
      <sheetName val="Summary_(VND)"/>
      <sheetName val="3rd_party"/>
      <sheetName val="interco_"/>
      <sheetName val="bang_thong_ke"/>
      <sheetName val="thanh_toan"/>
      <sheetName val="Sheet2_(2)"/>
      <sheetName val="Cong_ban_11yx1,2"/>
      <sheetName val="det_VP"/>
      <sheetName val="det_hn"/>
      <sheetName val="chi_Hieu"/>
      <sheetName val="c_thoa"/>
      <sheetName val="A_thanh_-_DL"/>
      <sheetName val="A_Tuyen"/>
      <sheetName val="_IBASE2_XLSѝTNHNoi"/>
      <sheetName val="_IBASE2_XLS}BHXH"/>
      <sheetName val="IBASE2_XLS"/>
      <sheetName val="qui_2-05"/>
      <sheetName val="qui_3-05"/>
      <sheetName val="T2-04_"/>
      <sheetName val="T4-04_"/>
      <sheetName val="T5-04__"/>
      <sheetName val="T6-04__"/>
      <sheetName val="QUY_II"/>
      <sheetName val="QUY_III"/>
      <sheetName val="QUY_IV"/>
      <sheetName val="QUY_I"/>
      <sheetName val="CA_NAM_04"/>
      <sheetName val="De_Tai_Vhuc_Tap"/>
      <sheetName val="TD_khao_sat"/>
      <sheetName val="So_quy"/>
      <sheetName val="Thang_12"/>
      <sheetName val="Thang_11"/>
      <sheetName val="Thang_10"/>
      <sheetName val="Thang_9"/>
      <sheetName val="Thang_8"/>
      <sheetName val="Thang_7"/>
      <sheetName val="Thang_6"/>
      <sheetName val="Thang_5"/>
      <sheetName val="Thang_4"/>
      <sheetName val="Thang_3"/>
      <sheetName val="Thang_2"/>
      <sheetName val="Thang_1"/>
      <sheetName val="Khau_hao"/>
      <sheetName val="lo_hang_1"/>
      <sheetName val="lo_hang_2"/>
      <sheetName val="Phan_bo_142"/>
      <sheetName val="Xuat_hang"/>
      <sheetName val="Can_doi"/>
      <sheetName val="Khoi_than_"/>
      <sheetName val="DTC"/>
      <sheetName val="Km282-Km?3"/>
      <sheetName val="tai_trong_&amp;_he_so_phan_bo_ngang"/>
      <sheetName val="gioi_thieu"/>
      <sheetName val="CV_di_trůng__tong"/>
      <sheetName val="Du_toan"/>
      <sheetName val="Linh_(2)"/>
      <sheetName val="tien_uong"/>
      <sheetName val="Bang_can_doi_"/>
      <sheetName val="Tinh_hinh_cat_lang"/>
      <sheetName val="Tinh_hinh_SX_phu"/>
      <sheetName val="Tinh_hinh_do_xop"/>
      <sheetName val="giai_he_2"/>
      <sheetName val="CHITIET_VL-NC"/>
      <sheetName val="DON_GIA"/>
      <sheetName val="Km282-Km"/>
      <sheetName val="[IBASE2_XLS?TNHNoi"/>
      <sheetName val="T11_06"/>
      <sheetName val="BC6tT52_("/>
      <sheetName val="chi_phi_cap_tien"/>
      <sheetName val="Phiếu_luân_chuyển"/>
      <sheetName val="IPC_0______2"/>
      <sheetName val="GIA_TRI-AGC"/>
      <sheetName val="THKL_NC"/>
      <sheetName val="GTKT_NTTD"/>
      <sheetName val="SS_NHÂN_CÔNG"/>
      <sheetName val="KL_NC"/>
      <sheetName val="Tiến_độ__Rev1_(phói_hợp)"/>
      <sheetName val="QDcua_TGD_(2)䚼˰"/>
      <sheetName val="CONG_TY"/>
      <sheetName val="OFFICE_TOWER"/>
      <sheetName val="KL_HSMT_tinh_thieu"/>
      <sheetName val="Bang_tra"/>
      <sheetName val="CAL_"/>
      <sheetName val="TYPE-B_평균H"/>
      <sheetName val="ELEMENT_SUM"/>
      <sheetName val="pile_and_pile_cap"/>
      <sheetName val="tien_"/>
      <sheetName val="BTHDT_TBA_x000a_"/>
      <sheetName val="200000000헾】"/>
      <sheetName val="NKC6"/>
      <sheetName val="Formulas"/>
      <sheetName val="149-2"/>
      <sheetName val="bcth 05-0"/>
      <sheetName val="VL"/>
      <sheetName val="ND"/>
      <sheetName val="OAR-FS"/>
      <sheetName val="TB Grouping"/>
      <sheetName val="BT@"/>
      <sheetName val="Balance Sheet"/>
      <sheetName val="Journal"/>
      <sheetName val="DREAM-Thang9"/>
      <sheetName val="BT_x0016_"/>
      <sheetName val="NK_x0016_"/>
      <sheetName val="NK"/>
      <sheetName val="BT"/>
      <sheetName val="BTÜ"/>
      <sheetName val="ct luong "/>
      <sheetName val="Nhap 6T"/>
      <sheetName val="KPI"/>
      <sheetName val="Ranking data"/>
      <sheetName val="QԘ"/>
      <sheetName val="PHAT-SINH"/>
      <sheetName val="Package1"/>
      <sheetName val="pHAN CON_x0005_"/>
      <sheetName val="Tke"/>
      <sheetName val="Sheet"/>
      <sheetName val="TLG Type"/>
      <sheetName val="KABPREIS"/>
      <sheetName val="DSTP"/>
      <sheetName val="General"/>
      <sheetName val="PTDM"/>
      <sheetName val="KABPREIS.XLS"/>
      <sheetName val="dg-VTu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Thang_x0005_"/>
      <sheetName val="電線リスト"/>
      <sheetName val="Table1"/>
      <sheetName val="THANG7 "/>
      <sheetName val="THANG8"/>
      <sheetName val="THANG9"/>
      <sheetName val="THANG10"/>
      <sheetName val="phuong aL 1"/>
      <sheetName val="socai200_x0013_-6tc"/>
      <sheetName val="Other(data)"/>
      <sheetName val="ChiTie_x001c_"/>
      <sheetName val="assy1"/>
      <sheetName val="Sales"/>
      <sheetName val="負荷15XX"/>
      <sheetName val="Detail"/>
      <sheetName val="?_x0000__x0000_0_x0000__x0000__x0000__x0000__x0000__x0000__x0000__x0000__x0000__x0000__x0000__x0000__x0000__x0000__x0000__x001d_[IBASE2.XLS"/>
      <sheetName val="BTHDT_TBA_x000d_??THXL_DZcaothe"/>
      <sheetName val="ESTI_1"/>
      <sheetName val="Km282-Km_x0003__x0000__x0005_"/>
      <sheetName val="Thangþ"/>
      <sheetName val="Thang_x001c_"/>
      <sheetName val="schedule"/>
      <sheetName val="Thang("/>
      <sheetName val="#REF"/>
      <sheetName val="K25_x0005__x0000__x0000__x0000_"/>
      <sheetName val="K25"/>
      <sheetName val="dtxl"/>
      <sheetName val="_x0016_PPN"/>
      <sheetName val="OPERATING HEAD"/>
      <sheetName val="31.12.01"/>
      <sheetName val="Packing type 2"/>
      <sheetName val="BASE"/>
      <sheetName val="TABLE"/>
      <sheetName val="GIA"/>
      <sheetName val="Mercer Sub Family"/>
      <sheetName val="Instructions"/>
      <sheetName val="Price list"/>
      <sheetName val="Thông tin khách hàng"/>
      <sheetName val="Master list"/>
      <sheetName val="Tables"/>
      <sheetName val="Local Supplỉer list"/>
      <sheetName val="Information"/>
      <sheetName val="Danh muc NVL"/>
      <sheetName val="DOTBud"/>
      <sheetName val="511-FAST"/>
      <sheetName val="NPL_FUJI"/>
      <sheetName val="生Ｄａｔａ１"/>
      <sheetName val="2002"/>
      <sheetName val="OIL"/>
      <sheetName val="Original+CC"/>
      <sheetName val="head_code"/>
      <sheetName val="SUMMARY"/>
      <sheetName val="資料_700部品点数設定"/>
      <sheetName val="Config"/>
      <sheetName val="(9.30) IP"/>
      <sheetName val="Original_CC"/>
      <sheetName val="CTdo_luong_GDSP1"/>
      <sheetName val="Dong_bac1"/>
      <sheetName val="Cac_cang_UT_mua_than_Dong_bac1"/>
      <sheetName val="cua_hang_vtu1"/>
      <sheetName val="Khach_hang_le_1"/>
      <sheetName val="nhat_ky_51"/>
      <sheetName val="cac_cong_ty_van_tai1"/>
      <sheetName val="chuong_phu"/>
      <sheetName val="THANG7_"/>
      <sheetName val="phuong_aL_1"/>
      <sheetName val="socai200-6tc"/>
      <sheetName val="ChiTie"/>
      <sheetName val="Thang"/>
      <sheetName val="?0[IBASE2_XLS"/>
      <sheetName val="BTHDT_TBA_x000a_??THXL_DZcaothe"/>
      <sheetName val="TK1#3"/>
      <sheetName val="karylengkap"/>
      <sheetName val="Thang "/>
      <sheetName val="CN-QV FG"/>
      <sheetName val="CN-QV RM"/>
      <sheetName val="PHAV R.M"/>
      <sheetName val="PHAV F.G"/>
      <sheetName val="TOA R.M"/>
      <sheetName val="TOA F.G"/>
      <sheetName val="CVN R.M"/>
      <sheetName val="CVN F.G"/>
      <sheetName val="DENSO R.M"/>
      <sheetName val="DENSO F.G"/>
      <sheetName val="SATO RM"/>
      <sheetName val="SATO F.G"/>
      <sheetName val="TOTAL"/>
      <sheetName val="Sept.01 (2)"/>
      <sheetName val="Aug."/>
      <sheetName val="SoqѵyTM"/>
      <sheetName val="SoCѡiTM"/>
      <sheetName val="KHT⑓CD2"/>
      <sheetName val="T12.06"/>
      <sheetName val="bangluonU"/>
      <sheetName val="bangluon_x0005_"/>
      <sheetName val="Strt Archi"/>
      <sheetName val="OB12 % Margin"/>
      <sheetName val="NHAP"/>
      <sheetName val="U.P List"/>
      <sheetName val="静圧"/>
      <sheetName val="C. NEW BLDG-PLUMBING WORK"/>
      <sheetName val="LEGEND"/>
      <sheetName val="PART_DISCOUNT"/>
      <sheetName val="200000000_x0000__x0000__x0005_"/>
      <sheetName val="QDcua TGD (0)"/>
      <sheetName val="NKChung "/>
      <sheetName val="Packing_type_2"/>
      <sheetName val="Bang_can_doi_1"/>
      <sheetName val="Tinh_hinh_cat_lang1"/>
      <sheetName val="Tinh_hinh_SX_phu1"/>
      <sheetName val="Tinh_hinh_do_xop1"/>
      <sheetName val="Khac_DP1"/>
      <sheetName val="Khoi_than_1"/>
      <sheetName val="Luu_goc1"/>
      <sheetName val="km22+93_86-km22+121_861"/>
      <sheetName val="km22+177_14-km22+205_641"/>
      <sheetName val="Bang_20-251"/>
      <sheetName val="km22+267_96-km22+283_961"/>
      <sheetName val="km22+304_31-km22+344_311"/>
      <sheetName val="km22+460_92-km22+614_571"/>
      <sheetName val="km22+671_78-km22+713_321"/>
      <sheetName val="Packing_type_21"/>
      <sheetName val="CVden_ngoai_TCT_(1)2"/>
      <sheetName val="CV_den_ngoai_TCT_(2)2"/>
      <sheetName val="CV_den_ngoai_TCT_(3)2"/>
      <sheetName val="QDcua_TGD2"/>
      <sheetName val="QD_cua_HDQT2"/>
      <sheetName val="QD_cua_HDQT_(2)2"/>
      <sheetName val="CV_di_ngoai_tong2"/>
      <sheetName val="CV_di_ngoai_tong_(2)2"/>
      <sheetName val="To_trinh2"/>
      <sheetName val="Giao_nhiem_vu2"/>
      <sheetName val="QDcua_TGD_(2)2"/>
      <sheetName val="Thong_tu2"/>
      <sheetName val="CV_di_trong__tong2"/>
      <sheetName val="nghi_dinh-CP2"/>
      <sheetName val="CV_den_trong_tong2"/>
      <sheetName val="lapdat_TB_2"/>
      <sheetName val="TNghiªm_TB_2"/>
      <sheetName val="VËt_liÖu2"/>
      <sheetName val="Lap_®at_®iÖn2"/>
      <sheetName val="TNghiÖm_VL2"/>
      <sheetName val="th_2"/>
      <sheetName val="tien_luong2"/>
      <sheetName val="KHVt_2"/>
      <sheetName val="KHVt_XL2"/>
      <sheetName val="KHVt_XLT42"/>
      <sheetName val="142201-T1_2"/>
      <sheetName val="142201-T2-th_2"/>
      <sheetName val="142201-T3-th_2"/>
      <sheetName val="142201-T4-th__2"/>
      <sheetName val="Thep_be2"/>
      <sheetName val="Thep_than2"/>
      <sheetName val="Thep_xa_mu2"/>
      <sheetName val="T_K_H_T_T52"/>
      <sheetName val="T_K_T72"/>
      <sheetName val="TK_T62"/>
      <sheetName val="T_K_T52"/>
      <sheetName val="Bang_thong_ke_hang_ton2"/>
      <sheetName val="thong_ke_2"/>
      <sheetName val="T_KT042"/>
      <sheetName val="Kluong_phu2"/>
      <sheetName val="Lan_can2"/>
      <sheetName val="Ho_lan2"/>
      <sheetName val="Coc_tieu2"/>
      <sheetName val="Bien_bao2"/>
      <sheetName val="Op_mai_2742"/>
      <sheetName val="Op_mai_2752"/>
      <sheetName val="Op_mai_2762"/>
      <sheetName val="Op_mai_2772"/>
      <sheetName val="Op_mai_2782"/>
      <sheetName val="Op_mai_2792"/>
      <sheetName val="Op_mai_2802"/>
      <sheetName val="Op_mai_2812"/>
      <sheetName val="Op_mai_2822"/>
      <sheetName val="Op_mai_2832"/>
      <sheetName val="Op_mai_2842"/>
      <sheetName val="Op_mai2"/>
      <sheetName val="thkl_(2)2"/>
      <sheetName val="long_tec2"/>
      <sheetName val="TK_1122"/>
      <sheetName val="TK_1312"/>
      <sheetName val="TK_1412"/>
      <sheetName val="TK_1532"/>
      <sheetName val="TK_2112"/>
      <sheetName val="TK_2422"/>
      <sheetName val="TK_3342"/>
      <sheetName val="TK_5112"/>
      <sheetName val="TK_5152"/>
      <sheetName val="TK_9112"/>
      <sheetName val="Song_trai2"/>
      <sheetName val="Dinh+ha_nha2"/>
      <sheetName val="NG_k2"/>
      <sheetName val="VtuHaTheSauTBABenThuy1_(2)2"/>
      <sheetName val="T_so_thay_doi2"/>
      <sheetName val="b_THchitietDZCT2"/>
      <sheetName val="b_THchitietTBA2"/>
      <sheetName val="Khao_sat2"/>
      <sheetName val="TT_khao_sat2"/>
      <sheetName val="_t52"/>
      <sheetName val="t_42"/>
      <sheetName val="_t3_2"/>
      <sheetName val="_TH3312"/>
      <sheetName val="_Minh_ha2"/>
      <sheetName val="_Ha_Tay2"/>
      <sheetName val="_Vinhphuc2"/>
      <sheetName val="_Nbinh2"/>
      <sheetName val="_QVinh2"/>
      <sheetName val="_TW12"/>
      <sheetName val="Km274_-_Km2752"/>
      <sheetName val="Km275_-_Km2762"/>
      <sheetName val="Km276_-_Km2772"/>
      <sheetName val="Km277_-_Km278_2"/>
      <sheetName val="Km278_-_Km2792"/>
      <sheetName val="Km279_-_Km2802"/>
      <sheetName val="Km280_-_Km2812"/>
      <sheetName val="Km281_-_Km2822"/>
      <sheetName val="Km282_-_Km2832"/>
      <sheetName val="Km283_-_Km2842"/>
      <sheetName val="Km284_-_Km2852"/>
      <sheetName val="Tong_hop_Matduong2"/>
      <sheetName val="Cong_D752"/>
      <sheetName val="Cong_D1002"/>
      <sheetName val="Cong_D1502"/>
      <sheetName val="Cong_2D1502"/>
      <sheetName val="Cong_ban_0,7x0,72"/>
      <sheetName val="Cong_ban_0,8x0,82"/>
      <sheetName val="Cong_ban_1x12"/>
      <sheetName val="Cong_ban_1x1,22"/>
      <sheetName val="Cong_ban_1,5x1,52"/>
      <sheetName val="Cong_ban_2x1,52"/>
      <sheetName val="Cong_ban_2x22"/>
      <sheetName val="Tong_hop2"/>
      <sheetName val="Tong_hop_(2)2"/>
      <sheetName val="Cong_cu2"/>
      <sheetName val="Cot_thep2"/>
      <sheetName val="Cong_tron_D752"/>
      <sheetName val="Cong_tron_D1002"/>
      <sheetName val="Cong_tron_D1502"/>
      <sheetName val="Cong_tron_2D1502"/>
      <sheetName val="Cong_ban_1,0x1,02"/>
      <sheetName val="Cong_ban_1,0x1,22"/>
      <sheetName val="Cong_hop_1,5x1,52"/>
      <sheetName val="Cong_hop_2,0x1,52"/>
      <sheetName val="Cong_hop_2,0x2,02"/>
      <sheetName val="CDSL_(2)2"/>
      <sheetName val="KQKD02-2_(2)2"/>
      <sheetName val="KQKD-2_(2)2"/>
      <sheetName val="KQKD_thu20042"/>
      <sheetName val="phan_tich_DG2"/>
      <sheetName val="gia_vat_lieu2"/>
      <sheetName val="gia_xe_may2"/>
      <sheetName val="gia_nhan_cong2"/>
      <sheetName val="HHVt_2"/>
      <sheetName val="F_ThanhTri2"/>
      <sheetName val="F_Gialam2"/>
      <sheetName val="TH_dam2"/>
      <sheetName val="SX_dam2"/>
      <sheetName val="LD_dam2"/>
      <sheetName val="Bang_gia_VL2"/>
      <sheetName val="Gia_NC2"/>
      <sheetName val="Gia_may2"/>
      <sheetName val="Trich_Ngang2"/>
      <sheetName val="Danh_sach_Rieng2"/>
      <sheetName val="Dia_Diem_Thuc_Tap2"/>
      <sheetName val="De_Tai_Thuc_Tap2"/>
      <sheetName val="Dancau-Q_Ninh2"/>
      <sheetName val="BaTrieu-L_son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Tay_ninh2"/>
      <sheetName val="A_Duc2"/>
      <sheetName val="giai_thich2"/>
      <sheetName val="DT_-_Ro2"/>
      <sheetName val="TH_-_Ro_2"/>
      <sheetName val="GDT_-_Ro2"/>
      <sheetName val="DT_-_TB2"/>
      <sheetName val="TH_-_TB2"/>
      <sheetName val="GDT_-_TB2"/>
      <sheetName val="DT_-_NT2"/>
      <sheetName val="TH_-_NT2"/>
      <sheetName val="GDT_-_NT2"/>
      <sheetName val="SCT_Cong_trinh2"/>
      <sheetName val="06-2003_(2)2"/>
      <sheetName val="CDPS_6tc2"/>
      <sheetName val="SCT_Nha_thau2"/>
      <sheetName val="socai2003_(6tc)dp2"/>
      <sheetName val="socai2003_(6tc)2"/>
      <sheetName val="CDPS_6tc_(2)2"/>
      <sheetName val="TH_du_toan_2"/>
      <sheetName val="Du_toan_2"/>
      <sheetName val="C_Tinh2"/>
      <sheetName val="CT_032"/>
      <sheetName val="TH_032"/>
      <sheetName val="Don_gia_CPM2"/>
      <sheetName val="Tong_Thieu_HD_cac_CT-20012"/>
      <sheetName val="VL_thieu_HD_-_20012"/>
      <sheetName val="Tong_thieu_HD_cac_CT_-_20022"/>
      <sheetName val="Lan_trai2"/>
      <sheetName val="Van_chuyen2"/>
      <sheetName val="HDong_VC2"/>
      <sheetName val="ThieuHD_nam_20012"/>
      <sheetName val="Bang_TH2"/>
      <sheetName val="Tong_Chinh2"/>
      <sheetName val="So_sanh2"/>
      <sheetName val="Xaylap_2"/>
      <sheetName val="Nhan_cong2"/>
      <sheetName val="_KQTH_quy_hoach_1352"/>
      <sheetName val="Bao_cao_KQTH_quy_hoach_1352"/>
      <sheetName val="Co~g_hop_1,5x1,52"/>
      <sheetName val="T03_-_032"/>
      <sheetName val="THL_T032"/>
      <sheetName val="TTBC_T032"/>
      <sheetName val="Luong_noi_Bo_-_T32"/>
      <sheetName val="Tong_hop_-_T32"/>
      <sheetName val="Thuong_Quy_32"/>
      <sheetName val="Phu_cap_trach_nhiem2"/>
      <sheetName val="CV_di_trong__dong2"/>
      <sheetName val="BC_TH_CK_(2)2"/>
      <sheetName val="BC_TH_CK2"/>
      <sheetName val="BC6tT19_food2"/>
      <sheetName val="BC6tT18_-_Food2"/>
      <sheetName val="BCCK_42"/>
      <sheetName val="BCFood-_T162"/>
      <sheetName val="BCFood-_T152"/>
      <sheetName val="BCFood-_T142"/>
      <sheetName val="BCFood-_T132"/>
      <sheetName val="TH_CK22"/>
      <sheetName val="BC6tT52_(3)2"/>
      <sheetName val="BC6tT52_(2)2"/>
      <sheetName val="TCK_122"/>
      <sheetName val="Tong_CK2"/>
      <sheetName val="DOANH_SO2"/>
      <sheetName val="BD-SINH_VIEN2"/>
      <sheetName val="[IBASE2_XLSѝTNHNoi2"/>
      <sheetName val="ql_(2)2"/>
      <sheetName val="Co_quan_TCT2"/>
      <sheetName val="BOT_(PA_chon)2"/>
      <sheetName val="Yaly_&amp;_Ri_Ninh2"/>
      <sheetName val="Thuy_dien_Na_Loi2"/>
      <sheetName val="bang_so_sanh_tong_hop2"/>
      <sheetName val="bang_so_sanh_tong_hop_(ty_le)2"/>
      <sheetName val="thu_nhap_binh_quan_(2)2"/>
      <sheetName val="dang_huong2"/>
      <sheetName val="phuong_an_12"/>
      <sheetName val="phuong_an_1_(2)2"/>
      <sheetName val="phuong_an22"/>
      <sheetName val="tong_hop_BQ2"/>
      <sheetName val="tong_hop_BQ-12"/>
      <sheetName val="phuong_an_chon2"/>
      <sheetName val="bang_so_sanh_tong_hop_(_PA_cho2"/>
      <sheetName val="dang_ap_dung2"/>
      <sheetName val="bang_tong_hop_(dang_huong)2"/>
      <sheetName val="Heso_3-2004_(3)2"/>
      <sheetName val="Luong_(2)2"/>
      <sheetName val="heso_T32"/>
      <sheetName val="heso_T42"/>
      <sheetName val="heso_T52"/>
      <sheetName val="Heso_T62"/>
      <sheetName val="Heso_T72"/>
      <sheetName val="Heso_T82"/>
      <sheetName val="Heso_T92"/>
      <sheetName val="Heso_2-20042"/>
      <sheetName val="Heso_3-20042"/>
      <sheetName val="Heso_3-2004_(2)2"/>
      <sheetName val="GIA_NUOC2"/>
      <sheetName val="GIA_DIEN_THOAI2"/>
      <sheetName val="GIA_DIEN2"/>
      <sheetName val="chiet_tinh_XD2"/>
      <sheetName val="Triet_T2"/>
      <sheetName val="Phan_tich_gia2"/>
      <sheetName val="pHAN_CONG2"/>
      <sheetName val="GIA_XD2"/>
      <sheetName val="Nhap_lieu2"/>
      <sheetName val="Tien_dien2"/>
      <sheetName val="Thue_GTGT2"/>
      <sheetName val="THT_nam_042"/>
      <sheetName val="nhan_su2"/>
      <sheetName val="luong_cty2"/>
      <sheetName val="Coc_62"/>
      <sheetName val="Deo_nai2"/>
      <sheetName val="CKD_than2"/>
      <sheetName val="CTT_Thong_nhat2"/>
      <sheetName val="CTT_Nui_beo2"/>
      <sheetName val="CTT_cao_son2"/>
      <sheetName val="CTT_Khe_cham2"/>
      <sheetName val="XNxlva_sxthanKCII2"/>
      <sheetName val="Cam_Y_ut_KC2"/>
      <sheetName val="CTxay_lap_mo_CP2"/>
      <sheetName val="CTdo_luong_GDSP2"/>
      <sheetName val="Bang_can_doi_2"/>
      <sheetName val="Tinh_hinh_cat_lang2"/>
      <sheetName val="Tinh_hinh_SX_phu2"/>
      <sheetName val="Tinh_hinh_do_xop2"/>
      <sheetName val="bcth_05-042"/>
      <sheetName val="baocao_05-042"/>
      <sheetName val="Dong_bac2"/>
      <sheetName val="Cac_cang_UT_mua_than_Dong_bac2"/>
      <sheetName val="cua_hang_vtu2"/>
      <sheetName val="Khach_hang_le_2"/>
      <sheetName val="nhat_ky_52"/>
      <sheetName val="cac_cong_ty_van_tai2"/>
      <sheetName val="Khac_DP2"/>
      <sheetName val="Khoi_than_2"/>
      <sheetName val="tô_rôiDY2"/>
      <sheetName val="Luu_goc2"/>
      <sheetName val="km22+93_86-km22+121_862"/>
      <sheetName val="km22+177_14-km22+205_642"/>
      <sheetName val="Bang_20-252"/>
      <sheetName val="km22+267_96-km22+283_962"/>
      <sheetName val="km22+304_31-km22+344_312"/>
      <sheetName val="km22+460_92-km22+614_572"/>
      <sheetName val="km22+671_78-km22+713_322"/>
      <sheetName val="Packing_type_22"/>
      <sheetName val="FD"/>
      <sheetName val="GI"/>
      <sheetName val="EE (3)"/>
      <sheetName val="PAVEMENT"/>
      <sheetName val="TRAFFIC"/>
      <sheetName val="O6"/>
      <sheetName val="Bill of Qty MEP"/>
      <sheetName val="ctTBA"/>
      <sheetName val="Ｎｏ.13"/>
      <sheetName val="차액보증"/>
      <sheetName val="VE Estimate"/>
      <sheetName val="Base M&amp;E"/>
      <sheetName val="Villa A"/>
      <sheetName val="_IBASE2.XLS䁝BC6tT17"/>
      <sheetName val="DI_ESTI"/>
      <sheetName val="TTTram"/>
      <sheetName val="HRG BHN"/>
      <sheetName val="전기"/>
      <sheetName val="Thuc thanh"/>
      <sheetName val="個案9411"/>
      <sheetName val="I-KAMAR"/>
      <sheetName val="DON GIA TRAM (3)"/>
      <sheetName val="HaoPhi"/>
      <sheetName val="갑지"/>
      <sheetName val="Generalofact"/>
      <sheetName val="cover page format"/>
      <sheetName val="00-Pipe Schedule for QS rev01"/>
      <sheetName val="Gtable(19)"/>
      <sheetName val="Furnitures"/>
      <sheetName val="Project Management"/>
      <sheetName val="Breakdown"/>
      <sheetName val="Price Schedule_ABB"/>
      <sheetName val="DM"/>
      <sheetName val="CableSum"/>
      <sheetName val="DM đoi tac"/>
      <sheetName val="MATK"/>
      <sheetName val="P.M(Monitoring Sche)"/>
      <sheetName val="Lab Sche (Summary)."/>
      <sheetName val="Settings"/>
      <sheetName val="Translation"/>
      <sheetName val="Official"/>
      <sheetName val="BTÐ"/>
      <sheetName val="0803 by Dept"/>
      <sheetName val="FP_PT"/>
      <sheetName val="CD2000"/>
      <sheetName val="ngoc"/>
      <sheetName val="TongHopNX"/>
      <sheetName val="DMKhachHang"/>
      <sheetName val="DTNV"/>
      <sheetName val="FCTCalculationSheet"/>
      <sheetName val="Data Sheet"/>
      <sheetName val="P.BAN"/>
      <sheetName val="Makekup"/>
      <sheetName val="TH gia dt"/>
      <sheetName val="TH VL, NC, DDHT Thanhphuoc"/>
      <sheetName val="CANDOI"/>
      <sheetName val="Nhap VT oto"/>
      <sheetName val="[IBASE2.XLS][IBASE2.XLS]°:nh"/>
      <sheetName val="Dꗃ"/>
      <sheetName val="baocaochinh(qui1.05) (DC)"/>
      <sheetName val="Ctuluongq.1.05"/>
      <sheetName val="BANG PHAN BO qui1.05(DC)"/>
      <sheetName val="BANG PHAN BO quiII.05"/>
      <sheetName val="bao cac cinh Qui II-2005"/>
      <sheetName val="A3210-MO"/>
      <sheetName val="NKC-2009"/>
      <sheetName val="17_x0000_㏘ĳ_x0000__x0004__x0000_⣬ĳ_x0000_㏸ĳ_x0000__x0015__x0000__x000e_[IBASE2.XLS]21"/>
      <sheetName val="17_x0000_̃̃̃̃̃̃̃̃̃̃̃̃̃̃̃̃̃̃̃̃̃̃̃̃̃̃̃̃"/>
      <sheetName val="??_x0000__x0000__x0000__x0000__x0000__x0000__x0000__x0000_??_x0000__x0000__x0013__x0000__x0000__x0000__x0000__x0000__x0000__x0000__x0000__x0000__x0000__x0000__x000e_[IBA"/>
      <sheetName val="GioiThieu"/>
      <sheetName val="DanhMuc_SoDu"/>
      <sheetName val="Phat_Sinh"/>
      <sheetName val="SoTSCD"/>
      <sheetName val="So_KHQuiII"/>
      <sheetName val="Info"/>
      <sheetName val="DSMT N8"/>
      <sheetName val="DS Sở"/>
      <sheetName val="DS N8"/>
      <sheetName val="DS Mở thầu"/>
      <sheetName val="DSnôpHSDT"/>
      <sheetName val="LO T SÔ 6 TÍN NGHIA"/>
      <sheetName val="LO THAU SO 5 HHUNG"/>
      <sheetName val="Lô số 6-N8"/>
      <sheetName val="Lô 05- N8"/>
      <sheetName val="Lo6 04- N8"/>
      <sheetName val="Lo 03- N8"/>
      <sheetName val=" Lô 02- N8"/>
      <sheetName val="Bão số 6"/>
      <sheetName val="Hóc sầm"/>
      <sheetName val="Rau"/>
      <sheetName val="CoNgam"/>
      <sheetName val="Thit"/>
      <sheetName val="mam"/>
      <sheetName val="dau"/>
      <sheetName val="gia vi"/>
      <sheetName val="mi chinh"/>
      <sheetName val="muoi"/>
      <sheetName val="Trung  vit"/>
      <sheetName val="TT - tien chi ha TT"/>
      <sheetName val="17???????????㏘ĳ?_x0004_??????⣬ĳ??????"/>
      <sheetName val="17?㏘ĳ?_x0004_?⣬ĳ?㏸ĳ?_x0015_?_x000e_[IBASE2.XLS]21"/>
      <sheetName val="17?̃̃̃̃̃̃̃̃̃̃̃̃̃̃̃̃̃̃̃̃̃̃̃̃̃̃̃̃"/>
      <sheetName val="DMVT"/>
      <sheetName val="02-03"/>
      <sheetName val="03-03"/>
      <sheetName val="THCTVT"/>
      <sheetName val="VT-01"/>
      <sheetName val="NL-01"/>
      <sheetName val="VT-02"/>
      <sheetName val="NL-02"/>
      <sheetName val="VT-03"/>
      <sheetName val="NL-03"/>
      <sheetName val="VT-04"/>
      <sheetName val="NL-04"/>
      <sheetName val="__"/>
      <sheetName val="??????????????_x0013_???????????_x000e_[IBA"/>
      <sheetName val="KL khu A"/>
      <sheetName val="T.H d ong"/>
      <sheetName val="KHQT-00-01"/>
      <sheetName val="CHITIET VL-NC-TT1p"/>
      <sheetName val="TONGKE3p"/>
      <sheetName val="17___________㏘ĳ__x0004_______⣬ĳ______"/>
      <sheetName val="GIAVLIEU"/>
      <sheetName val="T²_x0000__x0000_ "/>
      <sheetName val="17_x0000__x0000__x0000__x0000__x0000__x0000__x0000__x0000__x0000__x0000__x0000_??_x0000__x0004__x0000__x0000__x0000__x0000__x0000__x0000_??_x0000__x0000__x0000__x0000__x0000__x0000_"/>
      <sheetName val="17??????????????_x0004_??????????????"/>
      <sheetName val="_x0001_Ѐ"/>
      <sheetName val="uan (2)_x0011_"/>
      <sheetName val="0000_x0008_"/>
      <sheetName val="䐠奁䌠啈䕙⁎䅄_x0002_搀ٱ"/>
      <sheetName val="GNHH_x0007_"/>
      <sheetName val="瑥е"/>
      <sheetName val="㑔_x0006_䌀楨呡Ե"/>
      <sheetName val="NH T9-03_x000c_"/>
      <sheetName val="MBCN "/>
      <sheetName val="L D ONG BOC "/>
      <sheetName val="ld van"/>
      <sheetName val="ld bich"/>
      <sheetName val="gc bich"/>
      <sheetName val="ld ong"/>
      <sheetName val="THU AL"/>
      <sheetName val="TM"/>
      <sheetName val="Thop"/>
      <sheetName val="cl"/>
      <sheetName val="cuoc"/>
      <sheetName val="gtkl"/>
      <sheetName val="PLkl"/>
      <sheetName val="hinhhoc"/>
      <sheetName val="Ct- DZ35kV"/>
      <sheetName val="DM 56"/>
      <sheetName val="_x000f_p mai 280"/>
      <sheetName val="Km279-_x000b_m280"/>
      <sheetName val="_x000b_m284-Km285"/>
      <sheetName val="b.THch)tietDZCT"/>
      <sheetName val="Phu cap trach n"/>
      <sheetName val="KQKDluytien"/>
      <sheetName val="MUA-"/>
      <sheetName val="BAN"/>
      <sheetName val="TONKHO CHITIET"/>
      <sheetName val="LAI%CTY"/>
      <sheetName val="Lai%CO"/>
      <sheetName val="LAI CTY 0,75%"/>
      <sheetName val="Sheet17"/>
      <sheetName val="Sheet18"/>
      <sheetName val="Sheet19"/>
      <sheetName val="Sheet20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Phu cap trach n_x0005__x0000__x0000__x0000_"/>
      <sheetName val="bangtinh"/>
      <sheetName val="dauvao"/>
      <sheetName val="Mthep"/>
      <sheetName val="bt-TBA"/>
      <sheetName val="T.So_chung"/>
      <sheetName val="CTbe tong"/>
      <sheetName val="CTDZ 0.4+cto"/>
      <sheetName val="DSHD DH"/>
      <sheetName val="cÐ"/>
      <sheetName val="Cash2"/>
      <sheetName val="chitimc"/>
      <sheetName val="Soqu_x0005_??"/>
      <sheetName val="Figure 6 NPV"/>
      <sheetName val="BTH chua"/>
      <sheetName val="Dhue GTGT"/>
      <sheetName val="DMTCNTM"/>
      <sheetName val="trong"/>
      <sheetName val="QD_x0000_cua HDQD"/>
      <sheetName val="CTOBT"/>
      <sheetName val="Qheet10"/>
      <sheetName val="ThieuHD "/>
      <sheetName val="Trich Ngalg"/>
      <sheetName val="GIA 뭼U_x0000__x0000_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H18" t="e">
            <v>#REF!</v>
          </cell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  <cell r="AV18" t="e">
            <v>#REF!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  <cell r="AV24" t="e">
            <v>#REF!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  <cell r="AV28" t="e">
            <v>#REF!</v>
          </cell>
        </row>
        <row r="29">
          <cell r="AH29" t="e">
            <v>#REF!</v>
          </cell>
          <cell r="AI29" t="str">
            <v xml:space="preserve">EPOXY RESIN </v>
          </cell>
          <cell r="AJ29" t="e">
            <v>#REF!</v>
          </cell>
          <cell r="AK29" t="e">
            <v>#REF!</v>
          </cell>
          <cell r="AL29" t="e">
            <v>#REF!</v>
          </cell>
          <cell r="AM29" t="e">
            <v>#REF!</v>
          </cell>
          <cell r="AN29" t="e">
            <v>#REF!</v>
          </cell>
          <cell r="AO29" t="e">
            <v>#REF!</v>
          </cell>
          <cell r="AP29" t="e">
            <v>#REF!</v>
          </cell>
          <cell r="AQ29" t="e">
            <v>#REF!</v>
          </cell>
          <cell r="AR29" t="e">
            <v>#REF!</v>
          </cell>
          <cell r="AS29" t="e">
            <v>#REF!</v>
          </cell>
          <cell r="AT29" t="e">
            <v>#REF!</v>
          </cell>
          <cell r="AU29" t="e">
            <v>#REF!</v>
          </cell>
          <cell r="AV29" t="e">
            <v>#REF!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  <cell r="AV30" t="e">
            <v>#REF!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  <cell r="AV39" t="e">
            <v>#REF!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  <cell r="AV40" t="e">
            <v>#REF!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  <cell r="AV41" t="e">
            <v>#REF!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  <cell r="AV42" t="e">
            <v>#REF!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  <cell r="AU43" t="e">
            <v>#REF!</v>
          </cell>
          <cell r="AV43" t="e">
            <v>#REF!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  <cell r="AU45" t="e">
            <v>#REF!</v>
          </cell>
          <cell r="AV45" t="e">
            <v>#REF!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  <cell r="AV46" t="e">
            <v>#REF!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  <cell r="AV47" t="e">
            <v>#REF!</v>
          </cell>
        </row>
        <row r="48">
          <cell r="AH48" t="e">
            <v>#REF!</v>
          </cell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  <cell r="AU48" t="e">
            <v>#REF!</v>
          </cell>
          <cell r="AV48" t="e">
            <v>#REF!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  <cell r="AV49" t="e">
            <v>#REF!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  <cell r="AV50" t="e">
            <v>#REF!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  <cell r="AV53" t="e">
            <v>#REF!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  <cell r="AV54" t="e">
            <v>#REF!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  <cell r="AV55" t="e">
            <v>#REF!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H59" t="e">
            <v>#REF!</v>
          </cell>
          <cell r="AI59" t="str">
            <v xml:space="preserve">CHLORINATED RUBBER RESIN </v>
          </cell>
          <cell r="AJ59" t="e">
            <v>#REF!</v>
          </cell>
          <cell r="AK59" t="e">
            <v>#REF!</v>
          </cell>
          <cell r="AL59" t="e">
            <v>#REF!</v>
          </cell>
          <cell r="AM59" t="e">
            <v>#REF!</v>
          </cell>
          <cell r="AN59" t="e">
            <v>#REF!</v>
          </cell>
          <cell r="AO59" t="e">
            <v>#REF!</v>
          </cell>
          <cell r="AP59" t="e">
            <v>#REF!</v>
          </cell>
          <cell r="AQ59" t="e">
            <v>#REF!</v>
          </cell>
          <cell r="AR59" t="e">
            <v>#REF!</v>
          </cell>
          <cell r="AS59" t="e">
            <v>#REF!</v>
          </cell>
          <cell r="AT59" t="e">
            <v>#REF!</v>
          </cell>
          <cell r="AU59" t="e">
            <v>#REF!</v>
          </cell>
          <cell r="AV59" t="e">
            <v>#REF!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H71" t="e">
            <v>#REF!</v>
          </cell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  <cell r="AU71" t="e">
            <v>#REF!</v>
          </cell>
          <cell r="AV71" t="e">
            <v>#REF!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  <cell r="AV72" t="e">
            <v>#REF!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  <cell r="AV74" t="e">
            <v>#REF!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  <cell r="AV76" t="e">
            <v>#REF!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  <cell r="AV78" t="e">
            <v>#REF!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  <cell r="AV80" t="e">
            <v>#REF!</v>
          </cell>
        </row>
        <row r="81">
          <cell r="AH81" t="e">
            <v>#REF!</v>
          </cell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H82" t="e">
            <v>#REF!</v>
          </cell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  <cell r="AV82" t="e">
            <v>#REF!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  <cell r="AV84" t="e">
            <v>#REF!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  <cell r="AV86" t="e">
            <v>#REF!</v>
          </cell>
        </row>
        <row r="87">
          <cell r="AH87" t="e">
            <v>#REF!</v>
          </cell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  <cell r="AV87" t="e">
            <v>#REF!</v>
          </cell>
        </row>
        <row r="88">
          <cell r="AH88" t="e">
            <v>#REF!</v>
          </cell>
          <cell r="AI88" t="e">
            <v>#REF!</v>
          </cell>
          <cell r="AJ88" t="e">
            <v>#REF!</v>
          </cell>
          <cell r="AK88" t="e">
            <v>#REF!</v>
          </cell>
          <cell r="AL88" t="e">
            <v>#REF!</v>
          </cell>
          <cell r="AM88" t="e">
            <v>#REF!</v>
          </cell>
          <cell r="AN88" t="e">
            <v>#REF!</v>
          </cell>
          <cell r="AO88" t="e">
            <v>#REF!</v>
          </cell>
          <cell r="AP88" t="e">
            <v>#REF!</v>
          </cell>
          <cell r="AQ88" t="e">
            <v>#REF!</v>
          </cell>
          <cell r="AR88" t="e">
            <v>#REF!</v>
          </cell>
          <cell r="AS88" t="e">
            <v>#REF!</v>
          </cell>
          <cell r="AT88">
            <v>640</v>
          </cell>
          <cell r="AU88">
            <v>540</v>
          </cell>
          <cell r="AV88" t="e">
            <v>#REF!</v>
          </cell>
        </row>
        <row r="89">
          <cell r="AH89" t="e">
            <v>#REF!</v>
          </cell>
          <cell r="AI89" t="str">
            <v xml:space="preserve">POLYOL POLYISOCYANATE </v>
          </cell>
          <cell r="AJ89" t="e">
            <v>#REF!</v>
          </cell>
          <cell r="AK89" t="e">
            <v>#REF!</v>
          </cell>
          <cell r="AL89" t="e">
            <v>#REF!</v>
          </cell>
          <cell r="AM89" t="e">
            <v>#REF!</v>
          </cell>
          <cell r="AN89" t="e">
            <v>#REF!</v>
          </cell>
          <cell r="AO89" t="e">
            <v>#REF!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 t="e">
            <v>#REF!</v>
          </cell>
          <cell r="AU89" t="e">
            <v>#REF!</v>
          </cell>
          <cell r="AV89" t="e">
            <v>#REF!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  <cell r="AV93" t="e">
            <v>#REF!</v>
          </cell>
        </row>
        <row r="94">
          <cell r="AH94" t="e">
            <v>#REF!</v>
          </cell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  <cell r="AV94" t="e">
            <v>#REF!</v>
          </cell>
        </row>
        <row r="95">
          <cell r="AH95" t="e">
            <v>#REF!</v>
          </cell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  <cell r="AU95" t="e">
            <v>#REF!</v>
          </cell>
          <cell r="AV95" t="e">
            <v>#REF!</v>
          </cell>
        </row>
        <row r="96">
          <cell r="AH96" t="e">
            <v>#REF!</v>
          </cell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  <cell r="AV96" t="e">
            <v>#REF!</v>
          </cell>
        </row>
        <row r="97">
          <cell r="AH97" t="e">
            <v>#REF!</v>
          </cell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  <cell r="AV97" t="e">
            <v>#REF!</v>
          </cell>
        </row>
        <row r="98">
          <cell r="AH98" t="e">
            <v>#REF!</v>
          </cell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  <cell r="AV98" t="e">
            <v>#REF!</v>
          </cell>
        </row>
        <row r="99">
          <cell r="AH99" t="e">
            <v>#REF!</v>
          </cell>
          <cell r="AI99" t="e">
            <v>#REF!</v>
          </cell>
          <cell r="AJ99" t="e">
            <v>#REF!</v>
          </cell>
          <cell r="AK99" t="e">
            <v>#REF!</v>
          </cell>
          <cell r="AL99" t="e">
            <v>#REF!</v>
          </cell>
          <cell r="AM99" t="e">
            <v>#REF!</v>
          </cell>
          <cell r="AN99" t="e">
            <v>#REF!</v>
          </cell>
          <cell r="AO99" t="e">
            <v>#REF!</v>
          </cell>
          <cell r="AP99" t="e">
            <v>#REF!</v>
          </cell>
          <cell r="AQ99" t="e">
            <v>#REF!</v>
          </cell>
          <cell r="AR99" t="e">
            <v>#REF!</v>
          </cell>
          <cell r="AS99" t="e">
            <v>#REF!</v>
          </cell>
          <cell r="AT99">
            <v>500</v>
          </cell>
          <cell r="AU99">
            <v>2000</v>
          </cell>
          <cell r="AV99" t="e">
            <v>#REF!</v>
          </cell>
        </row>
        <row r="100">
          <cell r="AH100" t="e">
            <v>#REF!</v>
          </cell>
          <cell r="AI100" t="str">
            <v>MASONRY &amp; ACRYLIC PAINT</v>
          </cell>
          <cell r="AJ100" t="e">
            <v>#REF!</v>
          </cell>
          <cell r="AK100" t="e">
            <v>#REF!</v>
          </cell>
          <cell r="AL100" t="e">
            <v>#REF!</v>
          </cell>
          <cell r="AM100" t="e">
            <v>#REF!</v>
          </cell>
          <cell r="AN100" t="e">
            <v>#REF!</v>
          </cell>
          <cell r="AO100" t="e">
            <v>#REF!</v>
          </cell>
          <cell r="AP100" t="e">
            <v>#REF!</v>
          </cell>
          <cell r="AQ100" t="e">
            <v>#REF!</v>
          </cell>
          <cell r="AR100" t="e">
            <v>#REF!</v>
          </cell>
          <cell r="AS100" t="e">
            <v>#REF!</v>
          </cell>
          <cell r="AT100" t="e">
            <v>#REF!</v>
          </cell>
          <cell r="AU100" t="e">
            <v>#REF!</v>
          </cell>
          <cell r="AV100" t="e">
            <v>#REF!</v>
          </cell>
        </row>
        <row r="101">
          <cell r="AH101" t="e">
            <v>#REF!</v>
          </cell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H103" t="e">
            <v>#REF!</v>
          </cell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H105" t="e">
            <v>#REF!</v>
          </cell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H106" t="e">
            <v>#REF!</v>
          </cell>
          <cell r="AI106" t="e">
            <v>#REF!</v>
          </cell>
          <cell r="AJ106" t="e">
            <v>#REF!</v>
          </cell>
          <cell r="AK106" t="e">
            <v>#REF!</v>
          </cell>
          <cell r="AL106" t="e">
            <v>#REF!</v>
          </cell>
          <cell r="AM106" t="e">
            <v>#REF!</v>
          </cell>
          <cell r="AN106" t="e">
            <v>#REF!</v>
          </cell>
          <cell r="AO106" t="e">
            <v>#REF!</v>
          </cell>
          <cell r="AP106" t="e">
            <v>#REF!</v>
          </cell>
          <cell r="AQ106" t="e">
            <v>#REF!</v>
          </cell>
          <cell r="AR106" t="e">
            <v>#REF!</v>
          </cell>
          <cell r="AS106" t="e">
            <v>#REF!</v>
          </cell>
          <cell r="AT106" t="e">
            <v>#REF!</v>
          </cell>
          <cell r="AU106" t="e">
            <v>#REF!</v>
          </cell>
          <cell r="AV106">
            <v>193</v>
          </cell>
        </row>
        <row r="107">
          <cell r="AH107" t="e">
            <v>#REF!</v>
          </cell>
          <cell r="AI107" t="str">
            <v>OTHER PAINT</v>
          </cell>
          <cell r="AJ107" t="e">
            <v>#REF!</v>
          </cell>
          <cell r="AK107" t="e">
            <v>#REF!</v>
          </cell>
          <cell r="AL107" t="e">
            <v>#REF!</v>
          </cell>
          <cell r="AM107" t="e">
            <v>#REF!</v>
          </cell>
          <cell r="AN107" t="e">
            <v>#REF!</v>
          </cell>
          <cell r="AO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 t="e">
            <v>#REF!</v>
          </cell>
          <cell r="AT107" t="e">
            <v>#REF!</v>
          </cell>
          <cell r="AU107" t="e">
            <v>#REF!</v>
          </cell>
          <cell r="AV107" t="e">
            <v>#REF!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  <cell r="AV108" t="e">
            <v>#REF!</v>
          </cell>
        </row>
        <row r="109">
          <cell r="AH109" t="e">
            <v>#REF!</v>
          </cell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H110" t="e">
            <v>#REF!</v>
          </cell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 refreshError="1"/>
      <sheetData sheetId="726" refreshError="1"/>
      <sheetData sheetId="727" refreshError="1"/>
      <sheetData sheetId="728"/>
      <sheetData sheetId="729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 refreshError="1"/>
      <sheetData sheetId="752" refreshError="1"/>
      <sheetData sheetId="753" refreshError="1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>
        <row r="7">
          <cell r="AH7" t="str">
            <v>SP1</v>
          </cell>
        </row>
      </sheetData>
      <sheetData sheetId="847">
        <row r="7">
          <cell r="AH7" t="str">
            <v>SP1</v>
          </cell>
        </row>
      </sheetData>
      <sheetData sheetId="848">
        <row r="7">
          <cell r="AH7" t="str">
            <v>SP1</v>
          </cell>
        </row>
      </sheetData>
      <sheetData sheetId="849">
        <row r="7">
          <cell r="AH7" t="str">
            <v>SP1</v>
          </cell>
        </row>
      </sheetData>
      <sheetData sheetId="850">
        <row r="7">
          <cell r="AH7" t="str">
            <v>SP1</v>
          </cell>
        </row>
      </sheetData>
      <sheetData sheetId="851"/>
      <sheetData sheetId="852" refreshError="1"/>
      <sheetData sheetId="853"/>
      <sheetData sheetId="854" refreshError="1"/>
      <sheetData sheetId="855" refreshError="1"/>
      <sheetData sheetId="856"/>
      <sheetData sheetId="857"/>
      <sheetData sheetId="858"/>
      <sheetData sheetId="859" refreshError="1"/>
      <sheetData sheetId="860" refreshError="1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/>
      <sheetData sheetId="870">
        <row r="7">
          <cell r="AH7" t="str">
            <v>SP1</v>
          </cell>
        </row>
      </sheetData>
      <sheetData sheetId="871">
        <row r="7">
          <cell r="AH7" t="str">
            <v>SP1</v>
          </cell>
        </row>
      </sheetData>
      <sheetData sheetId="872">
        <row r="7">
          <cell r="AH7" t="str">
            <v>SP1</v>
          </cell>
        </row>
      </sheetData>
      <sheetData sheetId="873"/>
      <sheetData sheetId="874" refreshError="1"/>
      <sheetData sheetId="875" refreshError="1"/>
      <sheetData sheetId="876"/>
      <sheetData sheetId="877" refreshError="1"/>
      <sheetData sheetId="878"/>
      <sheetData sheetId="879" refreshError="1"/>
      <sheetData sheetId="880"/>
      <sheetData sheetId="881" refreshError="1"/>
      <sheetData sheetId="882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 refreshError="1"/>
      <sheetData sheetId="914" refreshError="1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/>
      <sheetData sheetId="971"/>
      <sheetData sheetId="972"/>
      <sheetData sheetId="973" refreshError="1"/>
      <sheetData sheetId="974"/>
      <sheetData sheetId="975" refreshError="1"/>
      <sheetData sheetId="976" refreshError="1"/>
      <sheetData sheetId="977" refreshError="1"/>
      <sheetData sheetId="978"/>
      <sheetData sheetId="979" refreshError="1"/>
      <sheetData sheetId="980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/>
      <sheetData sheetId="1022"/>
      <sheetData sheetId="1023"/>
      <sheetData sheetId="1024"/>
      <sheetData sheetId="1025"/>
      <sheetData sheetId="1026" refreshError="1"/>
      <sheetData sheetId="1027"/>
      <sheetData sheetId="1028" refreshError="1"/>
      <sheetData sheetId="1029" refreshError="1"/>
      <sheetData sheetId="1030" refreshError="1"/>
      <sheetData sheetId="1031"/>
      <sheetData sheetId="1032"/>
      <sheetData sheetId="1033"/>
      <sheetData sheetId="1034"/>
      <sheetData sheetId="1035"/>
      <sheetData sheetId="1036" refreshError="1"/>
      <sheetData sheetId="1037" refreshError="1"/>
      <sheetData sheetId="1038" refreshError="1"/>
      <sheetData sheetId="1039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 refreshError="1"/>
      <sheetData sheetId="1118" refreshError="1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/>
      <sheetData sheetId="1150" refreshError="1"/>
      <sheetData sheetId="1151"/>
      <sheetData sheetId="1152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>
        <row r="7">
          <cell r="AH7" t="str">
            <v>SP1</v>
          </cell>
        </row>
      </sheetData>
      <sheetData sheetId="1207">
        <row r="7">
          <cell r="AH7" t="str">
            <v>SP1</v>
          </cell>
        </row>
      </sheetData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/>
      <sheetData sheetId="1244" refreshError="1"/>
      <sheetData sheetId="1245"/>
      <sheetData sheetId="1246"/>
      <sheetData sheetId="1247"/>
      <sheetData sheetId="1248"/>
      <sheetData sheetId="1249"/>
      <sheetData sheetId="1250" refreshError="1"/>
      <sheetData sheetId="1251" refreshError="1"/>
      <sheetData sheetId="1252" refreshError="1"/>
      <sheetData sheetId="1253" refreshError="1"/>
      <sheetData sheetId="1254">
        <row r="7">
          <cell r="AH7" t="str">
            <v>SP1</v>
          </cell>
        </row>
      </sheetData>
      <sheetData sheetId="1255">
        <row r="7">
          <cell r="AH7" t="str">
            <v>SP1</v>
          </cell>
        </row>
      </sheetData>
      <sheetData sheetId="1256">
        <row r="7">
          <cell r="AH7" t="str">
            <v>SP1</v>
          </cell>
        </row>
      </sheetData>
      <sheetData sheetId="1257">
        <row r="7">
          <cell r="AH7" t="str">
            <v>SP1</v>
          </cell>
        </row>
      </sheetData>
      <sheetData sheetId="1258">
        <row r="7">
          <cell r="AH7" t="str">
            <v>SP1</v>
          </cell>
        </row>
      </sheetData>
      <sheetData sheetId="1259">
        <row r="7">
          <cell r="AH7" t="str">
            <v>SP1</v>
          </cell>
        </row>
      </sheetData>
      <sheetData sheetId="1260">
        <row r="7">
          <cell r="AH7" t="str">
            <v>SP1</v>
          </cell>
        </row>
      </sheetData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 refreshError="1"/>
      <sheetData sheetId="1270" refreshError="1"/>
      <sheetData sheetId="1271"/>
      <sheetData sheetId="1272" refreshError="1"/>
      <sheetData sheetId="1273" refreshError="1"/>
      <sheetData sheetId="1274" refreshError="1"/>
      <sheetData sheetId="1275"/>
      <sheetData sheetId="1276" refreshError="1"/>
      <sheetData sheetId="1277" refreshError="1"/>
      <sheetData sheetId="1278"/>
      <sheetData sheetId="1279" refreshError="1"/>
      <sheetData sheetId="1280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/>
      <sheetData sheetId="1715"/>
      <sheetData sheetId="1716"/>
      <sheetData sheetId="1717"/>
      <sheetData sheetId="1718" refreshError="1"/>
      <sheetData sheetId="1719" refreshError="1"/>
      <sheetData sheetId="1720"/>
      <sheetData sheetId="172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/>
      <sheetData sheetId="1747" refreshError="1"/>
      <sheetData sheetId="1748" refreshError="1"/>
      <sheetData sheetId="1749" refreshError="1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>
        <row r="7">
          <cell r="AH7" t="str">
            <v>SP1</v>
          </cell>
        </row>
      </sheetData>
      <sheetData sheetId="1769">
        <row r="7">
          <cell r="AH7" t="str">
            <v>SP1</v>
          </cell>
        </row>
      </sheetData>
      <sheetData sheetId="1770">
        <row r="7">
          <cell r="AH7" t="str">
            <v>SP1</v>
          </cell>
        </row>
      </sheetData>
      <sheetData sheetId="1771" refreshError="1"/>
      <sheetData sheetId="1772" refreshError="1"/>
      <sheetData sheetId="1773" refreshError="1"/>
      <sheetData sheetId="1774">
        <row r="7">
          <cell r="AH7" t="str">
            <v>SP1</v>
          </cell>
        </row>
      </sheetData>
      <sheetData sheetId="1775">
        <row r="7">
          <cell r="AH7" t="str">
            <v>SP1</v>
          </cell>
        </row>
      </sheetData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/>
      <sheetData sheetId="1804"/>
      <sheetData sheetId="1805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>
        <row r="7">
          <cell r="AH7" t="str">
            <v>SP1</v>
          </cell>
        </row>
      </sheetData>
      <sheetData sheetId="1898">
        <row r="7">
          <cell r="AH7" t="str">
            <v>SP1</v>
          </cell>
        </row>
      </sheetData>
      <sheetData sheetId="1899">
        <row r="7">
          <cell r="AH7" t="str">
            <v>SP1</v>
          </cell>
        </row>
      </sheetData>
      <sheetData sheetId="1900">
        <row r="7">
          <cell r="AH7" t="str">
            <v>SP1</v>
          </cell>
        </row>
      </sheetData>
      <sheetData sheetId="1901">
        <row r="7">
          <cell r="AH7" t="str">
            <v>SP1</v>
          </cell>
        </row>
      </sheetData>
      <sheetData sheetId="1902">
        <row r="7">
          <cell r="AH7" t="str">
            <v>SP1</v>
          </cell>
        </row>
      </sheetData>
      <sheetData sheetId="1903">
        <row r="7">
          <cell r="AH7" t="str">
            <v>SP1</v>
          </cell>
        </row>
      </sheetData>
      <sheetData sheetId="1904">
        <row r="7">
          <cell r="AH7" t="str">
            <v>SP1</v>
          </cell>
        </row>
      </sheetData>
      <sheetData sheetId="1905">
        <row r="7">
          <cell r="AH7" t="str">
            <v>SP1</v>
          </cell>
        </row>
      </sheetData>
      <sheetData sheetId="1906">
        <row r="7">
          <cell r="AH7" t="str">
            <v>SP1</v>
          </cell>
        </row>
      </sheetData>
      <sheetData sheetId="1907">
        <row r="7">
          <cell r="AH7" t="str">
            <v>SP1</v>
          </cell>
        </row>
      </sheetData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 refreshError="1"/>
      <sheetData sheetId="1969"/>
      <sheetData sheetId="1970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/>
      <sheetData sheetId="1982" refreshError="1"/>
      <sheetData sheetId="1983" refreshError="1"/>
      <sheetData sheetId="1984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/>
      <sheetData sheetId="2006"/>
      <sheetData sheetId="2007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/>
      <sheetData sheetId="2027"/>
      <sheetData sheetId="2028" refreshError="1"/>
      <sheetData sheetId="2029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/>
      <sheetData sheetId="2047" refreshError="1"/>
      <sheetData sheetId="2048"/>
      <sheetData sheetId="2049"/>
      <sheetData sheetId="2050"/>
      <sheetData sheetId="2051" refreshError="1"/>
      <sheetData sheetId="2052"/>
      <sheetData sheetId="2053"/>
      <sheetData sheetId="2054"/>
      <sheetData sheetId="2055"/>
      <sheetData sheetId="2056"/>
      <sheetData sheetId="2057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/>
      <sheetData sheetId="2074" refreshError="1"/>
      <sheetData sheetId="2075" refreshError="1"/>
      <sheetData sheetId="2076" refreshError="1"/>
      <sheetData sheetId="2077"/>
      <sheetData sheetId="2078"/>
      <sheetData sheetId="2079" refreshError="1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/>
      <sheetData sheetId="209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/>
      <sheetData sheetId="2108"/>
      <sheetData sheetId="2109" refreshError="1"/>
      <sheetData sheetId="2110"/>
      <sheetData sheetId="2111"/>
      <sheetData sheetId="2112"/>
      <sheetData sheetId="2113" refreshError="1"/>
      <sheetData sheetId="2114" refreshError="1"/>
      <sheetData sheetId="2115"/>
      <sheetData sheetId="2116" refreshError="1"/>
      <sheetData sheetId="2117"/>
      <sheetData sheetId="2118"/>
      <sheetData sheetId="2119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/>
      <sheetData sheetId="2224"/>
      <sheetData sheetId="2225"/>
      <sheetData sheetId="2226"/>
      <sheetData sheetId="2227" refreshError="1"/>
      <sheetData sheetId="2228"/>
      <sheetData sheetId="2229"/>
      <sheetData sheetId="2230"/>
      <sheetData sheetId="2231"/>
      <sheetData sheetId="2232"/>
      <sheetData sheetId="2233" refreshError="1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/>
      <sheetData sheetId="2854"/>
      <sheetData sheetId="2855"/>
      <sheetData sheetId="2856"/>
      <sheetData sheetId="2857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/>
      <sheetData sheetId="2878" refreshError="1"/>
      <sheetData sheetId="2879" refreshError="1"/>
      <sheetData sheetId="2880" refreshError="1"/>
      <sheetData sheetId="2881" refreshError="1"/>
      <sheetData sheetId="2882"/>
      <sheetData sheetId="2883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 refreshError="1"/>
      <sheetData sheetId="2926" refreshError="1"/>
      <sheetData sheetId="2927" refreshError="1"/>
      <sheetData sheetId="2928" refreshError="1"/>
      <sheetData sheetId="2929"/>
      <sheetData sheetId="2930" refreshError="1"/>
      <sheetData sheetId="2931" refreshError="1"/>
      <sheetData sheetId="2932"/>
      <sheetData sheetId="2933"/>
      <sheetData sheetId="2934" refreshError="1"/>
      <sheetData sheetId="2935" refreshError="1"/>
      <sheetData sheetId="2936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/>
      <sheetData sheetId="2945"/>
      <sheetData sheetId="2946"/>
      <sheetData sheetId="2947" refreshError="1"/>
      <sheetData sheetId="2948" refreshError="1"/>
      <sheetData sheetId="2949" refreshError="1"/>
      <sheetData sheetId="2950" refreshError="1"/>
      <sheetData sheetId="2951"/>
      <sheetData sheetId="2952"/>
      <sheetData sheetId="2953"/>
      <sheetData sheetId="2954" refreshError="1"/>
      <sheetData sheetId="2955" refreshError="1"/>
      <sheetData sheetId="2956"/>
      <sheetData sheetId="2957" refreshError="1"/>
      <sheetData sheetId="2958" refreshError="1"/>
      <sheetData sheetId="2959" refreshError="1"/>
      <sheetData sheetId="2960" refreshError="1"/>
      <sheetData sheetId="2961"/>
      <sheetData sheetId="2962" refreshError="1"/>
      <sheetData sheetId="2963" refreshError="1"/>
      <sheetData sheetId="2964"/>
      <sheetData sheetId="2965"/>
      <sheetData sheetId="2966" refreshError="1"/>
      <sheetData sheetId="2967" refreshError="1"/>
      <sheetData sheetId="2968"/>
      <sheetData sheetId="2969"/>
      <sheetData sheetId="2970"/>
      <sheetData sheetId="2971"/>
      <sheetData sheetId="2972"/>
      <sheetData sheetId="2973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/>
      <sheetData sheetId="3054" refreshError="1"/>
      <sheetData sheetId="3055" refreshError="1"/>
      <sheetData sheetId="3056" refreshError="1"/>
      <sheetData sheetId="3057"/>
      <sheetData sheetId="3058" refreshError="1"/>
      <sheetData sheetId="3059" refreshError="1"/>
      <sheetData sheetId="3060" refreshError="1"/>
      <sheetData sheetId="3061" refreshError="1"/>
      <sheetData sheetId="3062"/>
      <sheetData sheetId="3063" refreshError="1"/>
      <sheetData sheetId="3064" refreshError="1"/>
      <sheetData sheetId="3065"/>
      <sheetData sheetId="3066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/>
      <sheetData sheetId="3327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/>
      <sheetData sheetId="3353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 refreshError="1"/>
      <sheetData sheetId="3372" refreshError="1"/>
      <sheetData sheetId="3373" refreshError="1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 refreshError="1"/>
      <sheetData sheetId="3387" refreshError="1"/>
      <sheetData sheetId="3388" refreshError="1"/>
      <sheetData sheetId="3389"/>
      <sheetData sheetId="3390"/>
      <sheetData sheetId="339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 refreshError="1"/>
      <sheetData sheetId="3421" refreshError="1"/>
      <sheetData sheetId="3422" refreshError="1"/>
      <sheetData sheetId="3423" refreshError="1"/>
      <sheetData sheetId="3424"/>
      <sheetData sheetId="3425"/>
      <sheetData sheetId="3426"/>
      <sheetData sheetId="3427" refreshError="1"/>
      <sheetData sheetId="3428" refreshError="1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 refreshError="1"/>
      <sheetData sheetId="3443"/>
      <sheetData sheetId="3444"/>
      <sheetData sheetId="3445"/>
      <sheetData sheetId="3446"/>
      <sheetData sheetId="3447"/>
      <sheetData sheetId="3448"/>
      <sheetData sheetId="3449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/>
      <sheetData sheetId="3471"/>
      <sheetData sheetId="3472"/>
      <sheetData sheetId="3473"/>
      <sheetData sheetId="3474"/>
      <sheetData sheetId="3475" refreshError="1"/>
      <sheetData sheetId="3476"/>
      <sheetData sheetId="3477" refreshError="1"/>
      <sheetData sheetId="3478" refreshError="1"/>
      <sheetData sheetId="3479" refreshError="1"/>
      <sheetData sheetId="3480"/>
      <sheetData sheetId="3481" refreshError="1"/>
      <sheetData sheetId="3482"/>
      <sheetData sheetId="3483"/>
      <sheetData sheetId="3484"/>
      <sheetData sheetId="3485"/>
      <sheetData sheetId="3486"/>
      <sheetData sheetId="3487" refreshError="1"/>
      <sheetData sheetId="3488"/>
      <sheetData sheetId="3489" refreshError="1"/>
      <sheetData sheetId="3490"/>
      <sheetData sheetId="3491" refreshError="1"/>
      <sheetData sheetId="3492" refreshError="1"/>
      <sheetData sheetId="3493" refreshError="1"/>
      <sheetData sheetId="3494" refreshError="1"/>
      <sheetData sheetId="3495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 refreshError="1"/>
      <sheetData sheetId="3505" refreshError="1"/>
      <sheetData sheetId="3506" refreshError="1"/>
      <sheetData sheetId="3507"/>
      <sheetData sheetId="3508" refreshError="1"/>
      <sheetData sheetId="350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2025"/>
      <sheetName val="tăng thu 2025"/>
      <sheetName val="chi gốc"/>
      <sheetName val="lương, pc chi tiết"/>
      <sheetName val="BSMT trong năm"/>
      <sheetName val="1.M12-ND31 2025"/>
      <sheetName val="2.M13-ND31 2025"/>
      <sheetName val="3.M14-ND31 2025"/>
      <sheetName val="04.M 01-TT344 2026"/>
      <sheetName val="05.M02-TT344 2026 link"/>
      <sheetName val="06.M03-TT344 2026 link"/>
      <sheetName val="07.M05 tt344"/>
      <sheetName val="08.Chi tiết 2026 "/>
      <sheetName val="Sheet1"/>
      <sheetName val="09.Chi tiết 2026 mới link"/>
      <sheetName val="08.M4 tt344 c thuý chưa"/>
      <sheetName val="10.DT trường"/>
      <sheetName val="11.MGHP, chưa CPHT"/>
      <sheetName val="Sheet3"/>
      <sheetName val="B1-15 NĐ 31 link"/>
      <sheetName val="B2-16 NĐ 31 link"/>
      <sheetName val="B3-17 NĐ 31 link"/>
      <sheetName val="B4-34 NĐ 31 link"/>
      <sheetName val="B5-35 NĐ 31 link"/>
      <sheetName val="B6-36 NĐ 31 link"/>
      <sheetName val="B7-37 NĐ 31 link"/>
      <sheetName val="B8-38 NĐ 31 link"/>
      <sheetName val="B9-46 NĐ 31 c thuý chưa"/>
      <sheetName val="BSMT 2026"/>
      <sheetName val="DT chi 2026 tỉnh"/>
      <sheetName val="cân đối 2026"/>
      <sheetName val="Sheet4"/>
      <sheetName val="2026 so với 2025"/>
      <sheetName val="02.BC chi 2025"/>
      <sheetName val="06.B6 -mau 03-TT344 2026"/>
      <sheetName val="01.BC thực hiện thu 2025"/>
      <sheetName val="lương, tx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E7">
            <v>376647100965</v>
          </cell>
        </row>
      </sheetData>
      <sheetData sheetId="7">
        <row r="7">
          <cell r="G7">
            <v>495123434646</v>
          </cell>
        </row>
      </sheetData>
      <sheetData sheetId="8"/>
      <sheetData sheetId="9">
        <row r="7">
          <cell r="D7">
            <v>331978000000</v>
          </cell>
        </row>
      </sheetData>
      <sheetData sheetId="10">
        <row r="34">
          <cell r="B34">
            <v>6352776135</v>
          </cell>
        </row>
        <row r="36">
          <cell r="B36">
            <v>323957942933</v>
          </cell>
        </row>
      </sheetData>
      <sheetData sheetId="11"/>
      <sheetData sheetId="12"/>
      <sheetData sheetId="13">
        <row r="28">
          <cell r="N28">
            <v>539500000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C15">
            <v>690000000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2025"/>
      <sheetName val="tăng thu 2025"/>
      <sheetName val="chi gốc"/>
      <sheetName val="lương, pc chi tiết"/>
      <sheetName val="BSMT trong năm"/>
      <sheetName val="1.M12-ND31 2025"/>
      <sheetName val="2.M13-ND31 2025"/>
      <sheetName val="3.M14-ND31 2025"/>
      <sheetName val="04.M 01-TT344 2026"/>
      <sheetName val="05.M02-TT344 2026 link"/>
      <sheetName val="06.M03-TT344 2026 link"/>
      <sheetName val="07.M05 tt344"/>
      <sheetName val="08.Chi tiết 2026 "/>
      <sheetName val="Sheet1"/>
      <sheetName val="09.Chi tiết 2026 mới link"/>
      <sheetName val="08.M4 tt344 c thuý chưa"/>
      <sheetName val="10.DT trường"/>
      <sheetName val="11.MGHP, chưa CPHT"/>
      <sheetName val="Sheet3"/>
      <sheetName val="B1-15 NĐ 31 link"/>
      <sheetName val="B2-16 NĐ 31 link"/>
      <sheetName val="B3-17 NĐ 31 link"/>
      <sheetName val="B4-34 NĐ 31 link"/>
      <sheetName val="B5-35 NĐ 31 link"/>
      <sheetName val="B6-36 NĐ 31 link"/>
      <sheetName val="B7-37 NĐ 31 link"/>
      <sheetName val="B8-38 NĐ 31 link"/>
      <sheetName val="B9-46 NĐ 31 c thuý chưa"/>
      <sheetName val="BSMT 2026"/>
      <sheetName val="DT chi 2026 tỉnh"/>
      <sheetName val="cân đối 2026"/>
      <sheetName val="Sheet4"/>
      <sheetName val="2026 so với 2025"/>
      <sheetName val="02.BC chi 2025"/>
      <sheetName val="06.B6 -mau 03-TT344 2026"/>
      <sheetName val="01.BC thực hiện thu 2025"/>
      <sheetName val="lương, 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0</v>
          </cell>
        </row>
        <row r="11">
          <cell r="F11">
            <v>0</v>
          </cell>
        </row>
        <row r="13">
          <cell r="F13">
            <v>0</v>
          </cell>
        </row>
        <row r="14">
          <cell r="F14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5">
          <cell r="F25">
            <v>0</v>
          </cell>
        </row>
        <row r="31">
          <cell r="F31">
            <v>0</v>
          </cell>
        </row>
        <row r="32">
          <cell r="F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">
          <cell r="D21">
            <v>0</v>
          </cell>
        </row>
      </sheetData>
      <sheetData sheetId="23"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ĐU.nhiemvu"/>
      <sheetName val="HĐND"/>
      <sheetName val="Quân sự"/>
      <sheetName val="MN PCK"/>
      <sheetName val="MNXH"/>
      <sheetName val="MN NT"/>
      <sheetName val="THSC"/>
      <sheetName val="TH PCK"/>
      <sheetName val="TH&amp;THCS NT"/>
      <sheetName val="TH&amp;THCS XH"/>
      <sheetName val="THCS BK"/>
      <sheetName val="VP HĐND-UBND"/>
      <sheetName val="VP UBND"/>
      <sheetName val="Bảng cân_bỏ"/>
      <sheetName val="Thu NS_bỏ"/>
      <sheetName val="VHXH.nhiemvuGD"/>
      <sheetName val="Công an "/>
      <sheetName val="Biểu số 01"/>
      <sheetName val="Biểu số 02"/>
      <sheetName val="VHXH"/>
      <sheetName val="KTHT&amp;ĐT"/>
      <sheetName val="HCC"/>
      <sheetName val="VP ĐU"/>
      <sheetName val="MTTQ và ĐT"/>
      <sheetName val="MNSC"/>
      <sheetName val="Biểu số 03"/>
      <sheetName val="TH các Trường học"/>
      <sheetName val="Biểu số 04_phân bổ"/>
      <sheetName val="ĐP.nhap"/>
      <sheetName val="ĐP"/>
      <sheetName val="TTCT"/>
      <sheetName val="TTDVTH"/>
      <sheetName val="UB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1">
          <cell r="J11">
            <v>650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3">
          <cell r="O13">
            <v>10397</v>
          </cell>
          <cell r="Q13">
            <v>10158</v>
          </cell>
        </row>
      </sheetData>
      <sheetData sheetId="23" refreshError="1">
        <row r="14">
          <cell r="O14">
            <v>7201</v>
          </cell>
          <cell r="Q14">
            <v>7117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I6">
            <v>783</v>
          </cell>
        </row>
      </sheetData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zoomScaleNormal="100" workbookViewId="0">
      <selection activeCell="C4" sqref="C4:D4"/>
    </sheetView>
  </sheetViews>
  <sheetFormatPr defaultRowHeight="15"/>
  <cols>
    <col min="1" max="1" width="27.625" customWidth="1"/>
    <col min="2" max="3" width="20.75" customWidth="1"/>
    <col min="4" max="4" width="19.25" customWidth="1"/>
    <col min="256" max="256" width="29.875" customWidth="1"/>
    <col min="257" max="257" width="16.625" customWidth="1"/>
    <col min="258" max="258" width="19.375" customWidth="1"/>
    <col min="259" max="259" width="16.625" customWidth="1"/>
    <col min="260" max="260" width="10.5" bestFit="1" customWidth="1"/>
    <col min="512" max="512" width="29.875" customWidth="1"/>
    <col min="513" max="513" width="16.625" customWidth="1"/>
    <col min="514" max="514" width="19.375" customWidth="1"/>
    <col min="515" max="515" width="16.625" customWidth="1"/>
    <col min="516" max="516" width="10.5" bestFit="1" customWidth="1"/>
    <col min="768" max="768" width="29.875" customWidth="1"/>
    <col min="769" max="769" width="16.625" customWidth="1"/>
    <col min="770" max="770" width="19.375" customWidth="1"/>
    <col min="771" max="771" width="16.625" customWidth="1"/>
    <col min="772" max="772" width="10.5" bestFit="1" customWidth="1"/>
    <col min="1024" max="1024" width="29.875" customWidth="1"/>
    <col min="1025" max="1025" width="16.625" customWidth="1"/>
    <col min="1026" max="1026" width="19.375" customWidth="1"/>
    <col min="1027" max="1027" width="16.625" customWidth="1"/>
    <col min="1028" max="1028" width="10.5" bestFit="1" customWidth="1"/>
    <col min="1280" max="1280" width="29.875" customWidth="1"/>
    <col min="1281" max="1281" width="16.625" customWidth="1"/>
    <col min="1282" max="1282" width="19.375" customWidth="1"/>
    <col min="1283" max="1283" width="16.625" customWidth="1"/>
    <col min="1284" max="1284" width="10.5" bestFit="1" customWidth="1"/>
    <col min="1536" max="1536" width="29.875" customWidth="1"/>
    <col min="1537" max="1537" width="16.625" customWidth="1"/>
    <col min="1538" max="1538" width="19.375" customWidth="1"/>
    <col min="1539" max="1539" width="16.625" customWidth="1"/>
    <col min="1540" max="1540" width="10.5" bestFit="1" customWidth="1"/>
    <col min="1792" max="1792" width="29.875" customWidth="1"/>
    <col min="1793" max="1793" width="16.625" customWidth="1"/>
    <col min="1794" max="1794" width="19.375" customWidth="1"/>
    <col min="1795" max="1795" width="16.625" customWidth="1"/>
    <col min="1796" max="1796" width="10.5" bestFit="1" customWidth="1"/>
    <col min="2048" max="2048" width="29.875" customWidth="1"/>
    <col min="2049" max="2049" width="16.625" customWidth="1"/>
    <col min="2050" max="2050" width="19.375" customWidth="1"/>
    <col min="2051" max="2051" width="16.625" customWidth="1"/>
    <col min="2052" max="2052" width="10.5" bestFit="1" customWidth="1"/>
    <col min="2304" max="2304" width="29.875" customWidth="1"/>
    <col min="2305" max="2305" width="16.625" customWidth="1"/>
    <col min="2306" max="2306" width="19.375" customWidth="1"/>
    <col min="2307" max="2307" width="16.625" customWidth="1"/>
    <col min="2308" max="2308" width="10.5" bestFit="1" customWidth="1"/>
    <col min="2560" max="2560" width="29.875" customWidth="1"/>
    <col min="2561" max="2561" width="16.625" customWidth="1"/>
    <col min="2562" max="2562" width="19.375" customWidth="1"/>
    <col min="2563" max="2563" width="16.625" customWidth="1"/>
    <col min="2564" max="2564" width="10.5" bestFit="1" customWidth="1"/>
    <col min="2816" max="2816" width="29.875" customWidth="1"/>
    <col min="2817" max="2817" width="16.625" customWidth="1"/>
    <col min="2818" max="2818" width="19.375" customWidth="1"/>
    <col min="2819" max="2819" width="16.625" customWidth="1"/>
    <col min="2820" max="2820" width="10.5" bestFit="1" customWidth="1"/>
    <col min="3072" max="3072" width="29.875" customWidth="1"/>
    <col min="3073" max="3073" width="16.625" customWidth="1"/>
    <col min="3074" max="3074" width="19.375" customWidth="1"/>
    <col min="3075" max="3075" width="16.625" customWidth="1"/>
    <col min="3076" max="3076" width="10.5" bestFit="1" customWidth="1"/>
    <col min="3328" max="3328" width="29.875" customWidth="1"/>
    <col min="3329" max="3329" width="16.625" customWidth="1"/>
    <col min="3330" max="3330" width="19.375" customWidth="1"/>
    <col min="3331" max="3331" width="16.625" customWidth="1"/>
    <col min="3332" max="3332" width="10.5" bestFit="1" customWidth="1"/>
    <col min="3584" max="3584" width="29.875" customWidth="1"/>
    <col min="3585" max="3585" width="16.625" customWidth="1"/>
    <col min="3586" max="3586" width="19.375" customWidth="1"/>
    <col min="3587" max="3587" width="16.625" customWidth="1"/>
    <col min="3588" max="3588" width="10.5" bestFit="1" customWidth="1"/>
    <col min="3840" max="3840" width="29.875" customWidth="1"/>
    <col min="3841" max="3841" width="16.625" customWidth="1"/>
    <col min="3842" max="3842" width="19.375" customWidth="1"/>
    <col min="3843" max="3843" width="16.625" customWidth="1"/>
    <col min="3844" max="3844" width="10.5" bestFit="1" customWidth="1"/>
    <col min="4096" max="4096" width="29.875" customWidth="1"/>
    <col min="4097" max="4097" width="16.625" customWidth="1"/>
    <col min="4098" max="4098" width="19.375" customWidth="1"/>
    <col min="4099" max="4099" width="16.625" customWidth="1"/>
    <col min="4100" max="4100" width="10.5" bestFit="1" customWidth="1"/>
    <col min="4352" max="4352" width="29.875" customWidth="1"/>
    <col min="4353" max="4353" width="16.625" customWidth="1"/>
    <col min="4354" max="4354" width="19.375" customWidth="1"/>
    <col min="4355" max="4355" width="16.625" customWidth="1"/>
    <col min="4356" max="4356" width="10.5" bestFit="1" customWidth="1"/>
    <col min="4608" max="4608" width="29.875" customWidth="1"/>
    <col min="4609" max="4609" width="16.625" customWidth="1"/>
    <col min="4610" max="4610" width="19.375" customWidth="1"/>
    <col min="4611" max="4611" width="16.625" customWidth="1"/>
    <col min="4612" max="4612" width="10.5" bestFit="1" customWidth="1"/>
    <col min="4864" max="4864" width="29.875" customWidth="1"/>
    <col min="4865" max="4865" width="16.625" customWidth="1"/>
    <col min="4866" max="4866" width="19.375" customWidth="1"/>
    <col min="4867" max="4867" width="16.625" customWidth="1"/>
    <col min="4868" max="4868" width="10.5" bestFit="1" customWidth="1"/>
    <col min="5120" max="5120" width="29.875" customWidth="1"/>
    <col min="5121" max="5121" width="16.625" customWidth="1"/>
    <col min="5122" max="5122" width="19.375" customWidth="1"/>
    <col min="5123" max="5123" width="16.625" customWidth="1"/>
    <col min="5124" max="5124" width="10.5" bestFit="1" customWidth="1"/>
    <col min="5376" max="5376" width="29.875" customWidth="1"/>
    <col min="5377" max="5377" width="16.625" customWidth="1"/>
    <col min="5378" max="5378" width="19.375" customWidth="1"/>
    <col min="5379" max="5379" width="16.625" customWidth="1"/>
    <col min="5380" max="5380" width="10.5" bestFit="1" customWidth="1"/>
    <col min="5632" max="5632" width="29.875" customWidth="1"/>
    <col min="5633" max="5633" width="16.625" customWidth="1"/>
    <col min="5634" max="5634" width="19.375" customWidth="1"/>
    <col min="5635" max="5635" width="16.625" customWidth="1"/>
    <col min="5636" max="5636" width="10.5" bestFit="1" customWidth="1"/>
    <col min="5888" max="5888" width="29.875" customWidth="1"/>
    <col min="5889" max="5889" width="16.625" customWidth="1"/>
    <col min="5890" max="5890" width="19.375" customWidth="1"/>
    <col min="5891" max="5891" width="16.625" customWidth="1"/>
    <col min="5892" max="5892" width="10.5" bestFit="1" customWidth="1"/>
    <col min="6144" max="6144" width="29.875" customWidth="1"/>
    <col min="6145" max="6145" width="16.625" customWidth="1"/>
    <col min="6146" max="6146" width="19.375" customWidth="1"/>
    <col min="6147" max="6147" width="16.625" customWidth="1"/>
    <col min="6148" max="6148" width="10.5" bestFit="1" customWidth="1"/>
    <col min="6400" max="6400" width="29.875" customWidth="1"/>
    <col min="6401" max="6401" width="16.625" customWidth="1"/>
    <col min="6402" max="6402" width="19.375" customWidth="1"/>
    <col min="6403" max="6403" width="16.625" customWidth="1"/>
    <col min="6404" max="6404" width="10.5" bestFit="1" customWidth="1"/>
    <col min="6656" max="6656" width="29.875" customWidth="1"/>
    <col min="6657" max="6657" width="16.625" customWidth="1"/>
    <col min="6658" max="6658" width="19.375" customWidth="1"/>
    <col min="6659" max="6659" width="16.625" customWidth="1"/>
    <col min="6660" max="6660" width="10.5" bestFit="1" customWidth="1"/>
    <col min="6912" max="6912" width="29.875" customWidth="1"/>
    <col min="6913" max="6913" width="16.625" customWidth="1"/>
    <col min="6914" max="6914" width="19.375" customWidth="1"/>
    <col min="6915" max="6915" width="16.625" customWidth="1"/>
    <col min="6916" max="6916" width="10.5" bestFit="1" customWidth="1"/>
    <col min="7168" max="7168" width="29.875" customWidth="1"/>
    <col min="7169" max="7169" width="16.625" customWidth="1"/>
    <col min="7170" max="7170" width="19.375" customWidth="1"/>
    <col min="7171" max="7171" width="16.625" customWidth="1"/>
    <col min="7172" max="7172" width="10.5" bestFit="1" customWidth="1"/>
    <col min="7424" max="7424" width="29.875" customWidth="1"/>
    <col min="7425" max="7425" width="16.625" customWidth="1"/>
    <col min="7426" max="7426" width="19.375" customWidth="1"/>
    <col min="7427" max="7427" width="16.625" customWidth="1"/>
    <col min="7428" max="7428" width="10.5" bestFit="1" customWidth="1"/>
    <col min="7680" max="7680" width="29.875" customWidth="1"/>
    <col min="7681" max="7681" width="16.625" customWidth="1"/>
    <col min="7682" max="7682" width="19.375" customWidth="1"/>
    <col min="7683" max="7683" width="16.625" customWidth="1"/>
    <col min="7684" max="7684" width="10.5" bestFit="1" customWidth="1"/>
    <col min="7936" max="7936" width="29.875" customWidth="1"/>
    <col min="7937" max="7937" width="16.625" customWidth="1"/>
    <col min="7938" max="7938" width="19.375" customWidth="1"/>
    <col min="7939" max="7939" width="16.625" customWidth="1"/>
    <col min="7940" max="7940" width="10.5" bestFit="1" customWidth="1"/>
    <col min="8192" max="8192" width="29.875" customWidth="1"/>
    <col min="8193" max="8193" width="16.625" customWidth="1"/>
    <col min="8194" max="8194" width="19.375" customWidth="1"/>
    <col min="8195" max="8195" width="16.625" customWidth="1"/>
    <col min="8196" max="8196" width="10.5" bestFit="1" customWidth="1"/>
    <col min="8448" max="8448" width="29.875" customWidth="1"/>
    <col min="8449" max="8449" width="16.625" customWidth="1"/>
    <col min="8450" max="8450" width="19.375" customWidth="1"/>
    <col min="8451" max="8451" width="16.625" customWidth="1"/>
    <col min="8452" max="8452" width="10.5" bestFit="1" customWidth="1"/>
    <col min="8704" max="8704" width="29.875" customWidth="1"/>
    <col min="8705" max="8705" width="16.625" customWidth="1"/>
    <col min="8706" max="8706" width="19.375" customWidth="1"/>
    <col min="8707" max="8707" width="16.625" customWidth="1"/>
    <col min="8708" max="8708" width="10.5" bestFit="1" customWidth="1"/>
    <col min="8960" max="8960" width="29.875" customWidth="1"/>
    <col min="8961" max="8961" width="16.625" customWidth="1"/>
    <col min="8962" max="8962" width="19.375" customWidth="1"/>
    <col min="8963" max="8963" width="16.625" customWidth="1"/>
    <col min="8964" max="8964" width="10.5" bestFit="1" customWidth="1"/>
    <col min="9216" max="9216" width="29.875" customWidth="1"/>
    <col min="9217" max="9217" width="16.625" customWidth="1"/>
    <col min="9218" max="9218" width="19.375" customWidth="1"/>
    <col min="9219" max="9219" width="16.625" customWidth="1"/>
    <col min="9220" max="9220" width="10.5" bestFit="1" customWidth="1"/>
    <col min="9472" max="9472" width="29.875" customWidth="1"/>
    <col min="9473" max="9473" width="16.625" customWidth="1"/>
    <col min="9474" max="9474" width="19.375" customWidth="1"/>
    <col min="9475" max="9475" width="16.625" customWidth="1"/>
    <col min="9476" max="9476" width="10.5" bestFit="1" customWidth="1"/>
    <col min="9728" max="9728" width="29.875" customWidth="1"/>
    <col min="9729" max="9729" width="16.625" customWidth="1"/>
    <col min="9730" max="9730" width="19.375" customWidth="1"/>
    <col min="9731" max="9731" width="16.625" customWidth="1"/>
    <col min="9732" max="9732" width="10.5" bestFit="1" customWidth="1"/>
    <col min="9984" max="9984" width="29.875" customWidth="1"/>
    <col min="9985" max="9985" width="16.625" customWidth="1"/>
    <col min="9986" max="9986" width="19.375" customWidth="1"/>
    <col min="9987" max="9987" width="16.625" customWidth="1"/>
    <col min="9988" max="9988" width="10.5" bestFit="1" customWidth="1"/>
    <col min="10240" max="10240" width="29.875" customWidth="1"/>
    <col min="10241" max="10241" width="16.625" customWidth="1"/>
    <col min="10242" max="10242" width="19.375" customWidth="1"/>
    <col min="10243" max="10243" width="16.625" customWidth="1"/>
    <col min="10244" max="10244" width="10.5" bestFit="1" customWidth="1"/>
    <col min="10496" max="10496" width="29.875" customWidth="1"/>
    <col min="10497" max="10497" width="16.625" customWidth="1"/>
    <col min="10498" max="10498" width="19.375" customWidth="1"/>
    <col min="10499" max="10499" width="16.625" customWidth="1"/>
    <col min="10500" max="10500" width="10.5" bestFit="1" customWidth="1"/>
    <col min="10752" max="10752" width="29.875" customWidth="1"/>
    <col min="10753" max="10753" width="16.625" customWidth="1"/>
    <col min="10754" max="10754" width="19.375" customWidth="1"/>
    <col min="10755" max="10755" width="16.625" customWidth="1"/>
    <col min="10756" max="10756" width="10.5" bestFit="1" customWidth="1"/>
    <col min="11008" max="11008" width="29.875" customWidth="1"/>
    <col min="11009" max="11009" width="16.625" customWidth="1"/>
    <col min="11010" max="11010" width="19.375" customWidth="1"/>
    <col min="11011" max="11011" width="16.625" customWidth="1"/>
    <col min="11012" max="11012" width="10.5" bestFit="1" customWidth="1"/>
    <col min="11264" max="11264" width="29.875" customWidth="1"/>
    <col min="11265" max="11265" width="16.625" customWidth="1"/>
    <col min="11266" max="11266" width="19.375" customWidth="1"/>
    <col min="11267" max="11267" width="16.625" customWidth="1"/>
    <col min="11268" max="11268" width="10.5" bestFit="1" customWidth="1"/>
    <col min="11520" max="11520" width="29.875" customWidth="1"/>
    <col min="11521" max="11521" width="16.625" customWidth="1"/>
    <col min="11522" max="11522" width="19.375" customWidth="1"/>
    <col min="11523" max="11523" width="16.625" customWidth="1"/>
    <col min="11524" max="11524" width="10.5" bestFit="1" customWidth="1"/>
    <col min="11776" max="11776" width="29.875" customWidth="1"/>
    <col min="11777" max="11777" width="16.625" customWidth="1"/>
    <col min="11778" max="11778" width="19.375" customWidth="1"/>
    <col min="11779" max="11779" width="16.625" customWidth="1"/>
    <col min="11780" max="11780" width="10.5" bestFit="1" customWidth="1"/>
    <col min="12032" max="12032" width="29.875" customWidth="1"/>
    <col min="12033" max="12033" width="16.625" customWidth="1"/>
    <col min="12034" max="12034" width="19.375" customWidth="1"/>
    <col min="12035" max="12035" width="16.625" customWidth="1"/>
    <col min="12036" max="12036" width="10.5" bestFit="1" customWidth="1"/>
    <col min="12288" max="12288" width="29.875" customWidth="1"/>
    <col min="12289" max="12289" width="16.625" customWidth="1"/>
    <col min="12290" max="12290" width="19.375" customWidth="1"/>
    <col min="12291" max="12291" width="16.625" customWidth="1"/>
    <col min="12292" max="12292" width="10.5" bestFit="1" customWidth="1"/>
    <col min="12544" max="12544" width="29.875" customWidth="1"/>
    <col min="12545" max="12545" width="16.625" customWidth="1"/>
    <col min="12546" max="12546" width="19.375" customWidth="1"/>
    <col min="12547" max="12547" width="16.625" customWidth="1"/>
    <col min="12548" max="12548" width="10.5" bestFit="1" customWidth="1"/>
    <col min="12800" max="12800" width="29.875" customWidth="1"/>
    <col min="12801" max="12801" width="16.625" customWidth="1"/>
    <col min="12802" max="12802" width="19.375" customWidth="1"/>
    <col min="12803" max="12803" width="16.625" customWidth="1"/>
    <col min="12804" max="12804" width="10.5" bestFit="1" customWidth="1"/>
    <col min="13056" max="13056" width="29.875" customWidth="1"/>
    <col min="13057" max="13057" width="16.625" customWidth="1"/>
    <col min="13058" max="13058" width="19.375" customWidth="1"/>
    <col min="13059" max="13059" width="16.625" customWidth="1"/>
    <col min="13060" max="13060" width="10.5" bestFit="1" customWidth="1"/>
    <col min="13312" max="13312" width="29.875" customWidth="1"/>
    <col min="13313" max="13313" width="16.625" customWidth="1"/>
    <col min="13314" max="13314" width="19.375" customWidth="1"/>
    <col min="13315" max="13315" width="16.625" customWidth="1"/>
    <col min="13316" max="13316" width="10.5" bestFit="1" customWidth="1"/>
    <col min="13568" max="13568" width="29.875" customWidth="1"/>
    <col min="13569" max="13569" width="16.625" customWidth="1"/>
    <col min="13570" max="13570" width="19.375" customWidth="1"/>
    <col min="13571" max="13571" width="16.625" customWidth="1"/>
    <col min="13572" max="13572" width="10.5" bestFit="1" customWidth="1"/>
    <col min="13824" max="13824" width="29.875" customWidth="1"/>
    <col min="13825" max="13825" width="16.625" customWidth="1"/>
    <col min="13826" max="13826" width="19.375" customWidth="1"/>
    <col min="13827" max="13827" width="16.625" customWidth="1"/>
    <col min="13828" max="13828" width="10.5" bestFit="1" customWidth="1"/>
    <col min="14080" max="14080" width="29.875" customWidth="1"/>
    <col min="14081" max="14081" width="16.625" customWidth="1"/>
    <col min="14082" max="14082" width="19.375" customWidth="1"/>
    <col min="14083" max="14083" width="16.625" customWidth="1"/>
    <col min="14084" max="14084" width="10.5" bestFit="1" customWidth="1"/>
    <col min="14336" max="14336" width="29.875" customWidth="1"/>
    <col min="14337" max="14337" width="16.625" customWidth="1"/>
    <col min="14338" max="14338" width="19.375" customWidth="1"/>
    <col min="14339" max="14339" width="16.625" customWidth="1"/>
    <col min="14340" max="14340" width="10.5" bestFit="1" customWidth="1"/>
    <col min="14592" max="14592" width="29.875" customWidth="1"/>
    <col min="14593" max="14593" width="16.625" customWidth="1"/>
    <col min="14594" max="14594" width="19.375" customWidth="1"/>
    <col min="14595" max="14595" width="16.625" customWidth="1"/>
    <col min="14596" max="14596" width="10.5" bestFit="1" customWidth="1"/>
    <col min="14848" max="14848" width="29.875" customWidth="1"/>
    <col min="14849" max="14849" width="16.625" customWidth="1"/>
    <col min="14850" max="14850" width="19.375" customWidth="1"/>
    <col min="14851" max="14851" width="16.625" customWidth="1"/>
    <col min="14852" max="14852" width="10.5" bestFit="1" customWidth="1"/>
    <col min="15104" max="15104" width="29.875" customWidth="1"/>
    <col min="15105" max="15105" width="16.625" customWidth="1"/>
    <col min="15106" max="15106" width="19.375" customWidth="1"/>
    <col min="15107" max="15107" width="16.625" customWidth="1"/>
    <col min="15108" max="15108" width="10.5" bestFit="1" customWidth="1"/>
    <col min="15360" max="15360" width="29.875" customWidth="1"/>
    <col min="15361" max="15361" width="16.625" customWidth="1"/>
    <col min="15362" max="15362" width="19.375" customWidth="1"/>
    <col min="15363" max="15363" width="16.625" customWidth="1"/>
    <col min="15364" max="15364" width="10.5" bestFit="1" customWidth="1"/>
    <col min="15616" max="15616" width="29.875" customWidth="1"/>
    <col min="15617" max="15617" width="16.625" customWidth="1"/>
    <col min="15618" max="15618" width="19.375" customWidth="1"/>
    <col min="15619" max="15619" width="16.625" customWidth="1"/>
    <col min="15620" max="15620" width="10.5" bestFit="1" customWidth="1"/>
    <col min="15872" max="15872" width="29.875" customWidth="1"/>
    <col min="15873" max="15873" width="16.625" customWidth="1"/>
    <col min="15874" max="15874" width="19.375" customWidth="1"/>
    <col min="15875" max="15875" width="16.625" customWidth="1"/>
    <col min="15876" max="15876" width="10.5" bestFit="1" customWidth="1"/>
    <col min="16128" max="16128" width="29.875" customWidth="1"/>
    <col min="16129" max="16129" width="16.625" customWidth="1"/>
    <col min="16130" max="16130" width="19.375" customWidth="1"/>
    <col min="16131" max="16131" width="16.625" customWidth="1"/>
    <col min="16132" max="16132" width="10.5" bestFit="1" customWidth="1"/>
  </cols>
  <sheetData>
    <row r="1" spans="1:4" s="214" customFormat="1" ht="28.5" customHeight="1">
      <c r="A1" s="213"/>
      <c r="C1" s="326" t="s">
        <v>304</v>
      </c>
      <c r="D1" s="326"/>
    </row>
    <row r="2" spans="1:4" s="215" customFormat="1" ht="25.5" customHeight="1">
      <c r="A2" s="327" t="s">
        <v>306</v>
      </c>
      <c r="B2" s="327"/>
      <c r="C2" s="327"/>
      <c r="D2" s="327"/>
    </row>
    <row r="3" spans="1:4" s="215" customFormat="1" ht="28.5" customHeight="1">
      <c r="A3" s="328" t="s">
        <v>497</v>
      </c>
      <c r="B3" s="328"/>
      <c r="C3" s="328"/>
      <c r="D3" s="328"/>
    </row>
    <row r="4" spans="1:4" s="215" customFormat="1" ht="21.75" customHeight="1">
      <c r="C4" s="329" t="s">
        <v>305</v>
      </c>
      <c r="D4" s="329"/>
    </row>
    <row r="5" spans="1:4" s="16" customFormat="1" ht="31.5" customHeight="1">
      <c r="A5" s="223" t="s">
        <v>270</v>
      </c>
      <c r="B5" s="223" t="s">
        <v>108</v>
      </c>
      <c r="C5" s="223" t="s">
        <v>271</v>
      </c>
      <c r="D5" s="223" t="s">
        <v>108</v>
      </c>
    </row>
    <row r="6" spans="1:4" s="16" customFormat="1" ht="31.5" customHeight="1">
      <c r="A6" s="223" t="s">
        <v>272</v>
      </c>
      <c r="B6" s="250">
        <f>+B7+B8+B9+B12</f>
        <v>222202</v>
      </c>
      <c r="C6" s="223" t="s">
        <v>273</v>
      </c>
      <c r="D6" s="251">
        <f>SUM(D7:D12)</f>
        <v>222202</v>
      </c>
    </row>
    <row r="7" spans="1:4" s="16" customFormat="1" ht="33.75" customHeight="1">
      <c r="A7" s="227" t="s">
        <v>274</v>
      </c>
      <c r="B7" s="252"/>
      <c r="C7" s="227" t="s">
        <v>275</v>
      </c>
      <c r="D7" s="252">
        <v>22145</v>
      </c>
    </row>
    <row r="8" spans="1:4" s="16" customFormat="1" ht="35.25" customHeight="1">
      <c r="A8" s="227" t="s">
        <v>307</v>
      </c>
      <c r="B8" s="252">
        <v>77731</v>
      </c>
      <c r="C8" s="227" t="s">
        <v>276</v>
      </c>
      <c r="D8" s="252">
        <v>196230</v>
      </c>
    </row>
    <row r="9" spans="1:4" s="16" customFormat="1" ht="33.75" customHeight="1">
      <c r="A9" s="227" t="s">
        <v>277</v>
      </c>
      <c r="B9" s="252">
        <f>B10+B11</f>
        <v>144471</v>
      </c>
      <c r="C9" s="227" t="s">
        <v>278</v>
      </c>
      <c r="D9" s="252">
        <v>3827</v>
      </c>
    </row>
    <row r="10" spans="1:4" s="16" customFormat="1" ht="33.75" customHeight="1">
      <c r="A10" s="227" t="s">
        <v>279</v>
      </c>
      <c r="B10" s="252">
        <v>76113</v>
      </c>
      <c r="C10" s="253"/>
      <c r="D10" s="254"/>
    </row>
    <row r="11" spans="1:4" s="16" customFormat="1" ht="33.75" customHeight="1">
      <c r="A11" s="227" t="s">
        <v>280</v>
      </c>
      <c r="B11" s="252">
        <v>68358</v>
      </c>
      <c r="C11" s="227"/>
      <c r="D11" s="252"/>
    </row>
    <row r="12" spans="1:4" s="16" customFormat="1" ht="33.75" customHeight="1">
      <c r="A12" s="227" t="s">
        <v>281</v>
      </c>
      <c r="B12" s="252"/>
      <c r="C12" s="227"/>
      <c r="D12" s="252"/>
    </row>
    <row r="13" spans="1:4" ht="19.5" customHeight="1">
      <c r="A13" s="216"/>
      <c r="C13" s="324"/>
      <c r="D13" s="324"/>
    </row>
    <row r="14" spans="1:4" ht="15.75">
      <c r="A14" s="217"/>
      <c r="B14" s="216"/>
      <c r="C14" s="324"/>
      <c r="D14" s="324"/>
    </row>
    <row r="15" spans="1:4" ht="15.75">
      <c r="A15" s="217"/>
      <c r="B15" s="218"/>
      <c r="C15" s="325"/>
      <c r="D15" s="325"/>
    </row>
    <row r="20" spans="1:4" ht="15.75">
      <c r="A20" s="216"/>
      <c r="C20" s="324"/>
      <c r="D20" s="324"/>
    </row>
  </sheetData>
  <mergeCells count="8">
    <mergeCell ref="C14:D14"/>
    <mergeCell ref="C15:D15"/>
    <mergeCell ref="C20:D20"/>
    <mergeCell ref="C1:D1"/>
    <mergeCell ref="A2:D2"/>
    <mergeCell ref="A3:D3"/>
    <mergeCell ref="C13:D13"/>
    <mergeCell ref="C4:D4"/>
  </mergeCells>
  <pageMargins left="0.79" right="0.6" top="0.62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workbookViewId="0">
      <selection activeCell="C8" sqref="C8"/>
    </sheetView>
  </sheetViews>
  <sheetFormatPr defaultColWidth="9" defaultRowHeight="15.75"/>
  <cols>
    <col min="1" max="1" width="10.75" style="164" customWidth="1"/>
    <col min="2" max="2" width="36.875" style="164" customWidth="1"/>
    <col min="3" max="3" width="28.875" style="171" customWidth="1"/>
    <col min="4" max="16384" width="9" style="164"/>
  </cols>
  <sheetData>
    <row r="1" spans="1:6" ht="58.5" customHeight="1">
      <c r="C1" s="382" t="s">
        <v>264</v>
      </c>
      <c r="D1" s="382"/>
      <c r="E1" s="25"/>
      <c r="F1" s="25"/>
    </row>
    <row r="2" spans="1:6" ht="26.25" customHeight="1">
      <c r="A2" s="387" t="s">
        <v>133</v>
      </c>
      <c r="B2" s="387"/>
      <c r="C2" s="387"/>
      <c r="D2" s="387"/>
    </row>
    <row r="3" spans="1:6" ht="25.5" customHeight="1">
      <c r="A3" s="388" t="str">
        <f>+'b17'!A3:F3</f>
        <v>(Kèm theo Báo cáo số            /BC-UBND ngày      tháng 12 năm 2025 của UBND xã Khánh Thiện)</v>
      </c>
      <c r="B3" s="388"/>
      <c r="C3" s="388"/>
      <c r="D3" s="388"/>
    </row>
    <row r="4" spans="1:6">
      <c r="C4" s="165" t="s">
        <v>134</v>
      </c>
    </row>
    <row r="5" spans="1:6" s="47" customFormat="1" ht="25.5" customHeight="1">
      <c r="A5" s="113" t="s">
        <v>2</v>
      </c>
      <c r="B5" s="113" t="s">
        <v>3</v>
      </c>
      <c r="C5" s="166" t="s">
        <v>108</v>
      </c>
      <c r="D5" s="151" t="s">
        <v>109</v>
      </c>
    </row>
    <row r="6" spans="1:6" s="47" customFormat="1">
      <c r="A6" s="113" t="s">
        <v>4</v>
      </c>
      <c r="B6" s="113" t="s">
        <v>18</v>
      </c>
      <c r="C6" s="113">
        <v>1</v>
      </c>
      <c r="D6" s="167"/>
    </row>
    <row r="7" spans="1:6" s="48" customFormat="1" ht="26.25" customHeight="1">
      <c r="A7" s="113"/>
      <c r="B7" s="154" t="s">
        <v>135</v>
      </c>
      <c r="C7" s="168">
        <f>+C8+C9+C46</f>
        <v>188804000000</v>
      </c>
      <c r="D7" s="154"/>
    </row>
    <row r="8" spans="1:6" s="48" customFormat="1" ht="42.75" customHeight="1">
      <c r="A8" s="113" t="s">
        <v>4</v>
      </c>
      <c r="B8" s="154" t="s">
        <v>136</v>
      </c>
      <c r="C8" s="168"/>
      <c r="D8" s="154"/>
    </row>
    <row r="9" spans="1:6" s="48" customFormat="1" ht="42.75" customHeight="1">
      <c r="A9" s="113" t="s">
        <v>18</v>
      </c>
      <c r="B9" s="154" t="s">
        <v>137</v>
      </c>
      <c r="C9" s="168">
        <f>+C10+C28+C42+C43+C44+C45</f>
        <v>188804000000</v>
      </c>
      <c r="D9" s="154"/>
    </row>
    <row r="10" spans="1:6" s="48" customFormat="1">
      <c r="A10" s="113" t="s">
        <v>5</v>
      </c>
      <c r="B10" s="154" t="s">
        <v>138</v>
      </c>
      <c r="C10" s="168">
        <f>+C11+C26+C27</f>
        <v>13270000000</v>
      </c>
      <c r="D10" s="154"/>
    </row>
    <row r="11" spans="1:6" s="47" customFormat="1" ht="24" customHeight="1">
      <c r="A11" s="151">
        <v>1</v>
      </c>
      <c r="B11" s="167" t="s">
        <v>139</v>
      </c>
      <c r="C11" s="169">
        <f>SUM(C12:C25)</f>
        <v>13270000000</v>
      </c>
      <c r="D11" s="167"/>
    </row>
    <row r="12" spans="1:6" s="47" customFormat="1" ht="24" customHeight="1">
      <c r="A12" s="151" t="s">
        <v>7</v>
      </c>
      <c r="B12" s="167" t="s">
        <v>97</v>
      </c>
      <c r="C12" s="169">
        <f>+'b17'!D12</f>
        <v>2173290000</v>
      </c>
      <c r="D12" s="167"/>
    </row>
    <row r="13" spans="1:6" s="47" customFormat="1" ht="24" customHeight="1">
      <c r="A13" s="151" t="s">
        <v>7</v>
      </c>
      <c r="B13" s="167" t="s">
        <v>98</v>
      </c>
      <c r="C13" s="169">
        <f>+'[6]06.M03-TT344 2026 link'!F13</f>
        <v>0</v>
      </c>
      <c r="D13" s="167"/>
    </row>
    <row r="14" spans="1:6" s="47" customFormat="1" ht="24" customHeight="1">
      <c r="A14" s="151" t="s">
        <v>7</v>
      </c>
      <c r="B14" s="167" t="s">
        <v>140</v>
      </c>
      <c r="C14" s="169">
        <f>+'[6]06.M03-TT344 2026 link'!F10</f>
        <v>0</v>
      </c>
      <c r="D14" s="167"/>
    </row>
    <row r="15" spans="1:6" s="47" customFormat="1" ht="24" customHeight="1">
      <c r="A15" s="151" t="s">
        <v>7</v>
      </c>
      <c r="B15" s="167" t="s">
        <v>141</v>
      </c>
      <c r="C15" s="169">
        <f>+'[6]06.M03-TT344 2026 link'!F11</f>
        <v>0</v>
      </c>
      <c r="D15" s="167"/>
    </row>
    <row r="16" spans="1:6" s="47" customFormat="1" ht="24" customHeight="1">
      <c r="A16" s="151" t="s">
        <v>7</v>
      </c>
      <c r="B16" s="167" t="s">
        <v>142</v>
      </c>
      <c r="C16" s="169">
        <f>+'[6]06.M03-TT344 2026 link'!F14</f>
        <v>0</v>
      </c>
      <c r="D16" s="167"/>
    </row>
    <row r="17" spans="1:4" s="47" customFormat="1" ht="24" customHeight="1">
      <c r="A17" s="151" t="s">
        <v>7</v>
      </c>
      <c r="B17" s="167" t="s">
        <v>143</v>
      </c>
      <c r="C17" s="169"/>
      <c r="D17" s="167"/>
    </row>
    <row r="18" spans="1:4" s="47" customFormat="1" ht="24" customHeight="1">
      <c r="A18" s="151" t="s">
        <v>7</v>
      </c>
      <c r="B18" s="167" t="s">
        <v>144</v>
      </c>
      <c r="C18" s="169">
        <f>+'[6]06.M03-TT344 2026 link'!F16</f>
        <v>0</v>
      </c>
      <c r="D18" s="167"/>
    </row>
    <row r="19" spans="1:4" s="47" customFormat="1" ht="24" customHeight="1">
      <c r="A19" s="151" t="s">
        <v>7</v>
      </c>
      <c r="B19" s="167" t="s">
        <v>145</v>
      </c>
      <c r="C19" s="169">
        <f>+'[6]06.M03-TT344 2026 link'!F17</f>
        <v>0</v>
      </c>
      <c r="D19" s="167"/>
    </row>
    <row r="20" spans="1:4" s="47" customFormat="1" ht="24" customHeight="1">
      <c r="A20" s="151" t="s">
        <v>7</v>
      </c>
      <c r="B20" s="167" t="s">
        <v>146</v>
      </c>
      <c r="C20" s="169">
        <f>+'[6]06.M03-TT344 2026 link'!F18</f>
        <v>0</v>
      </c>
      <c r="D20" s="167"/>
    </row>
    <row r="21" spans="1:4" s="47" customFormat="1" ht="24" customHeight="1">
      <c r="A21" s="151" t="s">
        <v>7</v>
      </c>
      <c r="B21" s="167" t="s">
        <v>147</v>
      </c>
      <c r="C21" s="169"/>
      <c r="D21" s="167"/>
    </row>
    <row r="22" spans="1:4" s="47" customFormat="1" ht="35.25" customHeight="1">
      <c r="A22" s="151" t="s">
        <v>7</v>
      </c>
      <c r="B22" s="167" t="s">
        <v>148</v>
      </c>
      <c r="C22" s="169">
        <f>+'[6]06.M03-TT344 2026 link'!F25</f>
        <v>0</v>
      </c>
      <c r="D22" s="167"/>
    </row>
    <row r="23" spans="1:4" s="47" customFormat="1" ht="24" customHeight="1">
      <c r="A23" s="151" t="s">
        <v>7</v>
      </c>
      <c r="B23" s="167" t="s">
        <v>149</v>
      </c>
      <c r="C23" s="169">
        <f>+'[6]06.M03-TT344 2026 link'!F31</f>
        <v>0</v>
      </c>
      <c r="D23" s="167"/>
    </row>
    <row r="24" spans="1:4" s="47" customFormat="1" ht="24" customHeight="1">
      <c r="A24" s="151" t="s">
        <v>7</v>
      </c>
      <c r="B24" s="167" t="s">
        <v>150</v>
      </c>
      <c r="C24" s="169">
        <f>+'[6]06.M03-TT344 2026 link'!F32</f>
        <v>0</v>
      </c>
      <c r="D24" s="167"/>
    </row>
    <row r="25" spans="1:4" s="47" customFormat="1" ht="24" customHeight="1">
      <c r="A25" s="151" t="s">
        <v>7</v>
      </c>
      <c r="B25" s="167" t="s">
        <v>151</v>
      </c>
      <c r="C25" s="169">
        <f>13270000000-C21-C12</f>
        <v>11096710000</v>
      </c>
      <c r="D25" s="167"/>
    </row>
    <row r="26" spans="1:4" s="47" customFormat="1" ht="51" customHeight="1">
      <c r="A26" s="151">
        <v>2</v>
      </c>
      <c r="B26" s="167" t="s">
        <v>153</v>
      </c>
      <c r="C26" s="169"/>
      <c r="D26" s="167"/>
    </row>
    <row r="27" spans="1:4" s="47" customFormat="1" ht="24.75" customHeight="1">
      <c r="A27" s="151">
        <v>3</v>
      </c>
      <c r="B27" s="167" t="s">
        <v>68</v>
      </c>
      <c r="C27" s="169">
        <f>+'[6]B3-17 NĐ 31 link'!D21</f>
        <v>0</v>
      </c>
      <c r="D27" s="167"/>
    </row>
    <row r="28" spans="1:4" s="47" customFormat="1" ht="25.5" customHeight="1">
      <c r="A28" s="113" t="s">
        <v>8</v>
      </c>
      <c r="B28" s="154" t="s">
        <v>22</v>
      </c>
      <c r="C28" s="168">
        <f>SUM(C29:C41)</f>
        <v>171734000000</v>
      </c>
      <c r="D28" s="167"/>
    </row>
    <row r="29" spans="1:4" s="47" customFormat="1" ht="25.5" customHeight="1">
      <c r="A29" s="151" t="s">
        <v>7</v>
      </c>
      <c r="B29" s="167" t="s">
        <v>97</v>
      </c>
      <c r="C29" s="170">
        <f>131000000+92102000000</f>
        <v>92233000000</v>
      </c>
      <c r="D29" s="167"/>
    </row>
    <row r="30" spans="1:4" s="47" customFormat="1" ht="25.5" customHeight="1">
      <c r="A30" s="151" t="s">
        <v>7</v>
      </c>
      <c r="B30" s="167" t="s">
        <v>154</v>
      </c>
      <c r="C30" s="170">
        <v>2500000000</v>
      </c>
      <c r="D30" s="167"/>
    </row>
    <row r="31" spans="1:4" s="47" customFormat="1" ht="25.5" customHeight="1">
      <c r="A31" s="151" t="s">
        <v>7</v>
      </c>
      <c r="B31" s="167" t="s">
        <v>140</v>
      </c>
      <c r="C31" s="170">
        <v>2251760000</v>
      </c>
      <c r="D31" s="167"/>
    </row>
    <row r="32" spans="1:4" s="47" customFormat="1" ht="25.5" customHeight="1">
      <c r="A32" s="151" t="s">
        <v>7</v>
      </c>
      <c r="B32" s="167" t="s">
        <v>141</v>
      </c>
      <c r="C32" s="170">
        <v>2780000000</v>
      </c>
      <c r="D32" s="167"/>
    </row>
    <row r="33" spans="1:4" s="47" customFormat="1" ht="25.5" customHeight="1">
      <c r="A33" s="151" t="s">
        <v>7</v>
      </c>
      <c r="B33" s="167" t="s">
        <v>142</v>
      </c>
      <c r="C33" s="170">
        <v>4725000000</v>
      </c>
      <c r="D33" s="167"/>
    </row>
    <row r="34" spans="1:4" s="47" customFormat="1" ht="25.5" customHeight="1">
      <c r="A34" s="151" t="s">
        <v>7</v>
      </c>
      <c r="B34" s="167" t="s">
        <v>143</v>
      </c>
      <c r="C34" s="170">
        <v>633390000</v>
      </c>
      <c r="D34" s="167"/>
    </row>
    <row r="35" spans="1:4" s="47" customFormat="1" ht="25.5" customHeight="1">
      <c r="A35" s="151" t="s">
        <v>7</v>
      </c>
      <c r="B35" s="167" t="s">
        <v>144</v>
      </c>
      <c r="C35" s="170">
        <v>250000000</v>
      </c>
      <c r="D35" s="167"/>
    </row>
    <row r="36" spans="1:4" s="47" customFormat="1" ht="25.5" customHeight="1">
      <c r="A36" s="151" t="s">
        <v>7</v>
      </c>
      <c r="B36" s="167" t="s">
        <v>145</v>
      </c>
      <c r="C36" s="170">
        <v>78000000</v>
      </c>
      <c r="D36" s="167"/>
    </row>
    <row r="37" spans="1:4" s="47" customFormat="1" ht="25.5" customHeight="1">
      <c r="A37" s="151" t="s">
        <v>7</v>
      </c>
      <c r="B37" s="167" t="s">
        <v>146</v>
      </c>
      <c r="C37" s="170">
        <v>3521000000</v>
      </c>
      <c r="D37" s="167"/>
    </row>
    <row r="38" spans="1:4" s="47" customFormat="1" ht="25.5" customHeight="1">
      <c r="A38" s="151" t="s">
        <v>7</v>
      </c>
      <c r="B38" s="167" t="s">
        <v>147</v>
      </c>
      <c r="C38" s="170">
        <v>3526560000</v>
      </c>
      <c r="D38" s="167"/>
    </row>
    <row r="39" spans="1:4" s="47" customFormat="1" ht="38.25" customHeight="1">
      <c r="A39" s="151" t="s">
        <v>7</v>
      </c>
      <c r="B39" s="167" t="s">
        <v>155</v>
      </c>
      <c r="C39" s="170">
        <v>35808490000</v>
      </c>
      <c r="D39" s="167"/>
    </row>
    <row r="40" spans="1:4" s="47" customFormat="1" ht="25.5" customHeight="1">
      <c r="A40" s="151" t="s">
        <v>7</v>
      </c>
      <c r="B40" s="167" t="s">
        <v>149</v>
      </c>
      <c r="C40" s="170">
        <v>23426800000</v>
      </c>
      <c r="D40" s="167"/>
    </row>
    <row r="41" spans="1:4" s="47" customFormat="1" ht="25.5" customHeight="1">
      <c r="A41" s="151" t="s">
        <v>7</v>
      </c>
      <c r="B41" s="167" t="s">
        <v>156</v>
      </c>
      <c r="C41" s="170">
        <v>0</v>
      </c>
      <c r="D41" s="167"/>
    </row>
    <row r="42" spans="1:4" s="47" customFormat="1" ht="40.5" customHeight="1">
      <c r="A42" s="113" t="s">
        <v>12</v>
      </c>
      <c r="B42" s="154" t="s">
        <v>157</v>
      </c>
      <c r="C42" s="169"/>
      <c r="D42" s="167"/>
    </row>
    <row r="43" spans="1:4" s="47" customFormat="1" ht="27" customHeight="1">
      <c r="A43" s="113" t="s">
        <v>14</v>
      </c>
      <c r="B43" s="154" t="s">
        <v>158</v>
      </c>
      <c r="C43" s="169"/>
      <c r="D43" s="167"/>
    </row>
    <row r="44" spans="1:4" s="47" customFormat="1" ht="27" customHeight="1">
      <c r="A44" s="113" t="s">
        <v>16</v>
      </c>
      <c r="B44" s="154" t="s">
        <v>23</v>
      </c>
      <c r="C44" s="168">
        <v>3800000000</v>
      </c>
      <c r="D44" s="167"/>
    </row>
    <row r="45" spans="1:4" s="47" customFormat="1" ht="27" customHeight="1">
      <c r="A45" s="113" t="s">
        <v>159</v>
      </c>
      <c r="B45" s="154" t="s">
        <v>24</v>
      </c>
      <c r="C45" s="170"/>
      <c r="D45" s="167"/>
    </row>
    <row r="46" spans="1:4" s="47" customFormat="1" ht="27" customHeight="1">
      <c r="A46" s="113" t="s">
        <v>75</v>
      </c>
      <c r="B46" s="154" t="s">
        <v>76</v>
      </c>
      <c r="C46" s="169"/>
      <c r="D46" s="167"/>
    </row>
  </sheetData>
  <mergeCells count="3">
    <mergeCell ref="A2:D2"/>
    <mergeCell ref="A3:D3"/>
    <mergeCell ref="C1:D1"/>
  </mergeCells>
  <pageMargins left="0.62992125984251968" right="0.51181102362204722" top="0.43307086614173229" bottom="0.27559055118110237" header="0.59055118110236227" footer="0.31496062992125984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1"/>
  <sheetViews>
    <sheetView workbookViewId="0">
      <selection activeCell="K6" sqref="K6"/>
    </sheetView>
  </sheetViews>
  <sheetFormatPr defaultColWidth="9" defaultRowHeight="15"/>
  <cols>
    <col min="1" max="1" width="9" style="79"/>
    <col min="2" max="2" width="30.625" style="79" customWidth="1"/>
    <col min="3" max="3" width="15.625" style="80" bestFit="1" customWidth="1"/>
    <col min="4" max="4" width="17.25" style="80" bestFit="1" customWidth="1"/>
    <col min="5" max="5" width="17.125" style="80" bestFit="1" customWidth="1"/>
    <col min="6" max="6" width="10" style="80" customWidth="1"/>
    <col min="7" max="7" width="7.25" style="80" customWidth="1"/>
    <col min="8" max="8" width="13.5" style="80" customWidth="1"/>
    <col min="9" max="9" width="10.125" style="80" customWidth="1"/>
    <col min="10" max="10" width="8.125" style="80" customWidth="1"/>
    <col min="11" max="11" width="8.125" style="80" bestFit="1" customWidth="1"/>
    <col min="12" max="13" width="9.75" style="80" customWidth="1"/>
    <col min="14" max="16384" width="9" style="79"/>
  </cols>
  <sheetData>
    <row r="1" spans="1:16" ht="54" customHeight="1">
      <c r="J1" s="382" t="s">
        <v>265</v>
      </c>
      <c r="K1" s="382"/>
      <c r="L1" s="382"/>
      <c r="M1" s="382"/>
    </row>
    <row r="2" spans="1:16" ht="23.25" customHeight="1">
      <c r="A2" s="389" t="s">
        <v>160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6" ht="23.25" customHeight="1">
      <c r="A3" s="390" t="str">
        <f>+'b34'!A3:C3</f>
        <v>(Kèm theo Báo cáo số            /BC-UBND ngày      tháng 12 năm 2025 của UBND xã Khánh Thiện)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</row>
    <row r="4" spans="1:16">
      <c r="K4" s="391" t="s">
        <v>134</v>
      </c>
      <c r="L4" s="391"/>
      <c r="M4" s="391"/>
    </row>
    <row r="5" spans="1:16" ht="50.25" customHeight="1">
      <c r="A5" s="392" t="s">
        <v>2</v>
      </c>
      <c r="B5" s="392" t="s">
        <v>161</v>
      </c>
      <c r="C5" s="393" t="s">
        <v>104</v>
      </c>
      <c r="D5" s="393" t="s">
        <v>162</v>
      </c>
      <c r="E5" s="393" t="s">
        <v>163</v>
      </c>
      <c r="F5" s="393" t="s">
        <v>164</v>
      </c>
      <c r="G5" s="393" t="s">
        <v>165</v>
      </c>
      <c r="H5" s="393" t="s">
        <v>72</v>
      </c>
      <c r="I5" s="393" t="s">
        <v>24</v>
      </c>
      <c r="J5" s="393" t="s">
        <v>166</v>
      </c>
      <c r="K5" s="393"/>
      <c r="L5" s="393"/>
      <c r="M5" s="393" t="s">
        <v>167</v>
      </c>
    </row>
    <row r="6" spans="1:16" ht="42.75">
      <c r="A6" s="392"/>
      <c r="B6" s="392"/>
      <c r="C6" s="393"/>
      <c r="D6" s="393"/>
      <c r="E6" s="393"/>
      <c r="F6" s="393"/>
      <c r="G6" s="393"/>
      <c r="H6" s="393"/>
      <c r="I6" s="393"/>
      <c r="J6" s="82" t="s">
        <v>104</v>
      </c>
      <c r="K6" s="82" t="s">
        <v>21</v>
      </c>
      <c r="L6" s="82" t="s">
        <v>22</v>
      </c>
      <c r="M6" s="393"/>
      <c r="N6" s="79">
        <f>188804-184878</f>
        <v>3926</v>
      </c>
    </row>
    <row r="7" spans="1:16">
      <c r="A7" s="81" t="s">
        <v>4</v>
      </c>
      <c r="B7" s="81" t="s">
        <v>18</v>
      </c>
      <c r="C7" s="82">
        <v>1</v>
      </c>
      <c r="D7" s="82">
        <v>2</v>
      </c>
      <c r="E7" s="82">
        <v>3</v>
      </c>
      <c r="F7" s="82">
        <v>4</v>
      </c>
      <c r="G7" s="82">
        <v>5</v>
      </c>
      <c r="H7" s="82">
        <v>6</v>
      </c>
      <c r="I7" s="82">
        <v>7</v>
      </c>
      <c r="J7" s="82">
        <v>8</v>
      </c>
      <c r="K7" s="82">
        <v>9</v>
      </c>
      <c r="L7" s="82">
        <v>10</v>
      </c>
      <c r="M7" s="82">
        <v>11</v>
      </c>
    </row>
    <row r="8" spans="1:16" s="85" customFormat="1" ht="28.5" customHeight="1">
      <c r="A8" s="81"/>
      <c r="B8" s="83" t="s">
        <v>117</v>
      </c>
      <c r="C8" s="84">
        <f>+C9+C38</f>
        <v>188804000000</v>
      </c>
      <c r="D8" s="84">
        <f t="shared" ref="D8:M8" si="0">+D9+D38</f>
        <v>13270000000</v>
      </c>
      <c r="E8" s="84">
        <f t="shared" si="0"/>
        <v>171734000000</v>
      </c>
      <c r="F8" s="84">
        <f t="shared" si="0"/>
        <v>0</v>
      </c>
      <c r="G8" s="84">
        <f t="shared" si="0"/>
        <v>0</v>
      </c>
      <c r="H8" s="84">
        <f t="shared" si="0"/>
        <v>3800000000</v>
      </c>
      <c r="I8" s="84">
        <f t="shared" si="0"/>
        <v>0</v>
      </c>
      <c r="J8" s="84">
        <f t="shared" si="0"/>
        <v>0</v>
      </c>
      <c r="K8" s="84">
        <f t="shared" si="0"/>
        <v>0</v>
      </c>
      <c r="L8" s="84">
        <f t="shared" si="0"/>
        <v>0</v>
      </c>
      <c r="M8" s="84">
        <f t="shared" si="0"/>
        <v>0</v>
      </c>
      <c r="N8" s="86"/>
      <c r="P8" s="87"/>
    </row>
    <row r="9" spans="1:16" s="85" customFormat="1" ht="28.5" customHeight="1">
      <c r="A9" s="81" t="s">
        <v>5</v>
      </c>
      <c r="B9" s="83" t="s">
        <v>260</v>
      </c>
      <c r="C9" s="84">
        <f>SUM(C10:C12)+SUM(C15:C19)+C22+C23</f>
        <v>185004000000</v>
      </c>
      <c r="D9" s="84">
        <f t="shared" ref="D9:M9" si="1">SUM(D10:D12)+SUM(D15:D19)+D22+D23</f>
        <v>13270000000</v>
      </c>
      <c r="E9" s="84">
        <f t="shared" si="1"/>
        <v>171734000000</v>
      </c>
      <c r="F9" s="84">
        <f t="shared" si="1"/>
        <v>0</v>
      </c>
      <c r="G9" s="84">
        <f t="shared" si="1"/>
        <v>0</v>
      </c>
      <c r="H9" s="84">
        <f t="shared" si="1"/>
        <v>0</v>
      </c>
      <c r="I9" s="84">
        <f t="shared" si="1"/>
        <v>0</v>
      </c>
      <c r="J9" s="84">
        <f t="shared" si="1"/>
        <v>0</v>
      </c>
      <c r="K9" s="84">
        <f t="shared" si="1"/>
        <v>0</v>
      </c>
      <c r="L9" s="84">
        <f t="shared" si="1"/>
        <v>0</v>
      </c>
      <c r="M9" s="84">
        <f t="shared" si="1"/>
        <v>0</v>
      </c>
      <c r="N9" s="86"/>
      <c r="P9" s="87"/>
    </row>
    <row r="10" spans="1:16" ht="28.5" customHeight="1">
      <c r="A10" s="88">
        <v>1</v>
      </c>
      <c r="B10" s="89" t="s">
        <v>221</v>
      </c>
      <c r="C10" s="90">
        <f>SUM(D10:J10)+M10</f>
        <v>8981340000</v>
      </c>
      <c r="D10" s="91"/>
      <c r="E10" s="91">
        <f>+'B37 '!C10</f>
        <v>8981340000</v>
      </c>
      <c r="F10" s="91"/>
      <c r="G10" s="91"/>
      <c r="H10" s="91"/>
      <c r="I10" s="91"/>
      <c r="J10" s="91"/>
      <c r="K10" s="91"/>
      <c r="L10" s="91"/>
      <c r="M10" s="91"/>
      <c r="N10" s="92"/>
      <c r="P10" s="93"/>
    </row>
    <row r="11" spans="1:16" ht="28.5" customHeight="1">
      <c r="A11" s="88">
        <v>2</v>
      </c>
      <c r="B11" s="89" t="s">
        <v>230</v>
      </c>
      <c r="C11" s="90">
        <f t="shared" ref="C11:C41" si="2">SUM(D11:J11)+M11</f>
        <v>5916110000</v>
      </c>
      <c r="D11" s="91"/>
      <c r="E11" s="91">
        <f>+'B37 '!C11</f>
        <v>5916110000</v>
      </c>
      <c r="F11" s="91"/>
      <c r="G11" s="91"/>
      <c r="H11" s="91"/>
      <c r="I11" s="91"/>
      <c r="J11" s="91"/>
      <c r="K11" s="91"/>
      <c r="L11" s="91"/>
      <c r="M11" s="91"/>
      <c r="N11" s="92"/>
      <c r="P11" s="93"/>
    </row>
    <row r="12" spans="1:16" ht="28.5" customHeight="1">
      <c r="A12" s="88">
        <v>3</v>
      </c>
      <c r="B12" s="89" t="s">
        <v>220</v>
      </c>
      <c r="C12" s="90">
        <f t="shared" si="2"/>
        <v>14355380000</v>
      </c>
      <c r="D12" s="91"/>
      <c r="E12" s="91">
        <f>+'B37 '!C12</f>
        <v>14355380000</v>
      </c>
      <c r="F12" s="91"/>
      <c r="G12" s="91"/>
      <c r="H12" s="91"/>
      <c r="I12" s="91"/>
      <c r="J12" s="91"/>
      <c r="K12" s="91"/>
      <c r="L12" s="91"/>
      <c r="M12" s="91"/>
      <c r="N12" s="92"/>
      <c r="P12" s="93"/>
    </row>
    <row r="13" spans="1:16" ht="28.5" customHeight="1">
      <c r="A13" s="161" t="s">
        <v>7</v>
      </c>
      <c r="B13" s="157" t="s">
        <v>220</v>
      </c>
      <c r="C13" s="91">
        <v>12286620000</v>
      </c>
      <c r="D13" s="91"/>
      <c r="E13" s="91">
        <v>12286620000</v>
      </c>
      <c r="F13" s="91"/>
      <c r="G13" s="91"/>
      <c r="H13" s="91"/>
      <c r="I13" s="91"/>
      <c r="J13" s="91"/>
      <c r="K13" s="91"/>
      <c r="L13" s="91"/>
      <c r="M13" s="91"/>
      <c r="N13" s="92"/>
      <c r="P13" s="93"/>
    </row>
    <row r="14" spans="1:16" ht="28.5" customHeight="1">
      <c r="A14" s="161" t="s">
        <v>7</v>
      </c>
      <c r="B14" s="157" t="s">
        <v>259</v>
      </c>
      <c r="C14" s="91">
        <v>2068760000</v>
      </c>
      <c r="D14" s="91"/>
      <c r="E14" s="91">
        <v>2068760000</v>
      </c>
      <c r="F14" s="91"/>
      <c r="G14" s="91"/>
      <c r="H14" s="91"/>
      <c r="I14" s="91"/>
      <c r="J14" s="91"/>
      <c r="K14" s="91"/>
      <c r="L14" s="91"/>
      <c r="M14" s="91"/>
      <c r="N14" s="92"/>
      <c r="P14" s="93"/>
    </row>
    <row r="15" spans="1:16" ht="28.5" customHeight="1">
      <c r="A15" s="88">
        <v>4</v>
      </c>
      <c r="B15" s="89" t="s">
        <v>229</v>
      </c>
      <c r="C15" s="90">
        <f t="shared" si="2"/>
        <v>3340750000</v>
      </c>
      <c r="D15" s="91"/>
      <c r="E15" s="91">
        <f>+'B37 '!C15</f>
        <v>3340750000</v>
      </c>
      <c r="F15" s="91"/>
      <c r="G15" s="91"/>
      <c r="H15" s="91"/>
      <c r="I15" s="91"/>
      <c r="J15" s="91"/>
      <c r="K15" s="91"/>
      <c r="L15" s="91"/>
      <c r="M15" s="91"/>
      <c r="N15" s="92"/>
      <c r="P15" s="93"/>
    </row>
    <row r="16" spans="1:16" ht="28.5" customHeight="1">
      <c r="A16" s="88">
        <v>5</v>
      </c>
      <c r="B16" s="89" t="s">
        <v>222</v>
      </c>
      <c r="C16" s="90">
        <f t="shared" si="2"/>
        <v>23694890000</v>
      </c>
      <c r="D16" s="91"/>
      <c r="E16" s="91">
        <f>+'B37 '!C16</f>
        <v>23694890000</v>
      </c>
      <c r="F16" s="91"/>
      <c r="G16" s="91"/>
      <c r="H16" s="91"/>
      <c r="I16" s="91"/>
      <c r="J16" s="91"/>
      <c r="K16" s="91"/>
      <c r="L16" s="91"/>
      <c r="M16" s="91"/>
      <c r="N16" s="92"/>
      <c r="P16" s="93"/>
    </row>
    <row r="17" spans="1:16" ht="28.5" customHeight="1">
      <c r="A17" s="88">
        <v>6</v>
      </c>
      <c r="B17" s="89" t="s">
        <v>223</v>
      </c>
      <c r="C17" s="90">
        <f>SUM(D17:J17)+M17</f>
        <v>1310870000</v>
      </c>
      <c r="D17" s="91"/>
      <c r="E17" s="91">
        <f>+'B37 '!C17</f>
        <v>1310870000</v>
      </c>
      <c r="F17" s="91"/>
      <c r="G17" s="91"/>
      <c r="H17" s="91"/>
      <c r="I17" s="91"/>
      <c r="J17" s="91"/>
      <c r="K17" s="91"/>
      <c r="L17" s="91"/>
      <c r="M17" s="91"/>
      <c r="N17" s="92"/>
      <c r="P17" s="93"/>
    </row>
    <row r="18" spans="1:16" ht="28.5" customHeight="1">
      <c r="A18" s="88">
        <v>7</v>
      </c>
      <c r="B18" s="89" t="s">
        <v>114</v>
      </c>
      <c r="C18" s="90">
        <f t="shared" ref="C18:C35" si="3">SUM(D18:J18)+M18</f>
        <v>185000000</v>
      </c>
      <c r="D18" s="91"/>
      <c r="E18" s="91">
        <f>+'B37 '!C18</f>
        <v>185000000</v>
      </c>
      <c r="F18" s="91"/>
      <c r="G18" s="91"/>
      <c r="H18" s="91"/>
      <c r="I18" s="91"/>
      <c r="J18" s="91"/>
      <c r="K18" s="91"/>
      <c r="L18" s="91"/>
      <c r="M18" s="91"/>
      <c r="N18" s="92"/>
      <c r="P18" s="93"/>
    </row>
    <row r="19" spans="1:16" ht="28.5" customHeight="1">
      <c r="A19" s="88">
        <v>8</v>
      </c>
      <c r="B19" s="89" t="s">
        <v>121</v>
      </c>
      <c r="C19" s="90">
        <f t="shared" si="3"/>
        <v>48865200000.000008</v>
      </c>
      <c r="D19" s="90">
        <f t="shared" ref="D19:M19" si="4">SUM(D20:D21)</f>
        <v>13270000000</v>
      </c>
      <c r="E19" s="90">
        <f t="shared" si="4"/>
        <v>35595200000.000008</v>
      </c>
      <c r="F19" s="90">
        <f t="shared" si="4"/>
        <v>0</v>
      </c>
      <c r="G19" s="90">
        <f t="shared" si="4"/>
        <v>0</v>
      </c>
      <c r="H19" s="90">
        <f t="shared" si="4"/>
        <v>0</v>
      </c>
      <c r="I19" s="90">
        <f t="shared" si="4"/>
        <v>0</v>
      </c>
      <c r="J19" s="90">
        <f t="shared" si="4"/>
        <v>0</v>
      </c>
      <c r="K19" s="90">
        <f t="shared" si="4"/>
        <v>0</v>
      </c>
      <c r="L19" s="90">
        <f t="shared" si="4"/>
        <v>0</v>
      </c>
      <c r="M19" s="90">
        <f t="shared" si="4"/>
        <v>0</v>
      </c>
      <c r="N19" s="92"/>
      <c r="P19" s="93"/>
    </row>
    <row r="20" spans="1:16" ht="28.5" customHeight="1">
      <c r="A20" s="112" t="s">
        <v>7</v>
      </c>
      <c r="B20" s="89" t="s">
        <v>224</v>
      </c>
      <c r="C20" s="90">
        <f t="shared" si="3"/>
        <v>2233290000</v>
      </c>
      <c r="D20" s="91">
        <f>+'B36'!C9</f>
        <v>2173290000</v>
      </c>
      <c r="E20" s="91">
        <v>60000000</v>
      </c>
      <c r="F20" s="91"/>
      <c r="G20" s="91"/>
      <c r="H20" s="91"/>
      <c r="I20" s="91"/>
      <c r="J20" s="91"/>
      <c r="K20" s="91"/>
      <c r="L20" s="91"/>
      <c r="M20" s="91"/>
      <c r="N20" s="92"/>
      <c r="P20" s="93"/>
    </row>
    <row r="21" spans="1:16" ht="28.5" customHeight="1">
      <c r="A21" s="112" t="s">
        <v>7</v>
      </c>
      <c r="B21" s="89" t="s">
        <v>110</v>
      </c>
      <c r="C21" s="90">
        <f t="shared" si="3"/>
        <v>46631910000.000008</v>
      </c>
      <c r="D21" s="91">
        <f>13270000000-2173290000</f>
        <v>11096710000</v>
      </c>
      <c r="E21" s="91">
        <v>35535200000.000008</v>
      </c>
      <c r="F21" s="91"/>
      <c r="G21" s="91"/>
      <c r="H21" s="91"/>
      <c r="I21" s="91"/>
      <c r="J21" s="91"/>
      <c r="K21" s="91"/>
      <c r="L21" s="91"/>
      <c r="M21" s="91"/>
      <c r="N21" s="92"/>
      <c r="P21" s="93"/>
    </row>
    <row r="22" spans="1:16" ht="25.5" customHeight="1">
      <c r="A22" s="88">
        <v>9</v>
      </c>
      <c r="B22" s="89" t="s">
        <v>111</v>
      </c>
      <c r="C22" s="90">
        <f t="shared" si="3"/>
        <v>3926000000</v>
      </c>
      <c r="D22" s="91"/>
      <c r="E22" s="91">
        <v>3926000000</v>
      </c>
      <c r="F22" s="91"/>
      <c r="G22" s="91"/>
      <c r="H22" s="91"/>
      <c r="I22" s="91"/>
      <c r="J22" s="91"/>
      <c r="K22" s="91"/>
      <c r="L22" s="91"/>
      <c r="M22" s="91"/>
      <c r="N22" s="92"/>
      <c r="P22" s="93"/>
    </row>
    <row r="23" spans="1:16" s="85" customFormat="1" ht="25.5" customHeight="1">
      <c r="A23" s="81">
        <v>10</v>
      </c>
      <c r="B23" s="162" t="s">
        <v>169</v>
      </c>
      <c r="C23" s="84">
        <f t="shared" si="3"/>
        <v>74428460000</v>
      </c>
      <c r="D23" s="84">
        <f>SUM(D24:D35)</f>
        <v>0</v>
      </c>
      <c r="E23" s="84">
        <f t="shared" ref="E23:M23" si="5">SUM(E24:E35)</f>
        <v>74428460000</v>
      </c>
      <c r="F23" s="84">
        <f t="shared" si="5"/>
        <v>0</v>
      </c>
      <c r="G23" s="84">
        <f t="shared" si="5"/>
        <v>0</v>
      </c>
      <c r="H23" s="84">
        <f t="shared" si="5"/>
        <v>0</v>
      </c>
      <c r="I23" s="84">
        <f t="shared" si="5"/>
        <v>0</v>
      </c>
      <c r="J23" s="84">
        <f t="shared" si="5"/>
        <v>0</v>
      </c>
      <c r="K23" s="84">
        <f t="shared" si="5"/>
        <v>0</v>
      </c>
      <c r="L23" s="84">
        <f t="shared" si="5"/>
        <v>0</v>
      </c>
      <c r="M23" s="84">
        <f t="shared" si="5"/>
        <v>0</v>
      </c>
      <c r="N23" s="86"/>
      <c r="P23" s="87"/>
    </row>
    <row r="24" spans="1:16" ht="25.5" customHeight="1">
      <c r="A24" s="88" t="s">
        <v>112</v>
      </c>
      <c r="B24" s="107" t="s">
        <v>209</v>
      </c>
      <c r="C24" s="90">
        <f t="shared" si="3"/>
        <v>7492599999.999999</v>
      </c>
      <c r="D24" s="91"/>
      <c r="E24" s="91">
        <v>7492599999.999999</v>
      </c>
      <c r="F24" s="91"/>
      <c r="G24" s="91"/>
      <c r="H24" s="91"/>
      <c r="I24" s="91"/>
      <c r="J24" s="91"/>
      <c r="K24" s="91"/>
      <c r="L24" s="91"/>
      <c r="M24" s="91"/>
      <c r="N24" s="92"/>
      <c r="P24" s="93"/>
    </row>
    <row r="25" spans="1:16" ht="25.5" customHeight="1">
      <c r="A25" s="88" t="s">
        <v>113</v>
      </c>
      <c r="B25" s="107" t="s">
        <v>210</v>
      </c>
      <c r="C25" s="90">
        <f t="shared" si="3"/>
        <v>5346870000</v>
      </c>
      <c r="D25" s="91"/>
      <c r="E25" s="91">
        <v>5346870000</v>
      </c>
      <c r="F25" s="91"/>
      <c r="G25" s="91"/>
      <c r="H25" s="91"/>
      <c r="I25" s="91"/>
      <c r="J25" s="91"/>
      <c r="K25" s="91"/>
      <c r="L25" s="91"/>
      <c r="M25" s="91"/>
      <c r="N25" s="92"/>
      <c r="P25" s="93"/>
    </row>
    <row r="26" spans="1:16" ht="25.5" customHeight="1">
      <c r="A26" s="88" t="s">
        <v>120</v>
      </c>
      <c r="B26" s="107" t="s">
        <v>211</v>
      </c>
      <c r="C26" s="90">
        <f t="shared" si="3"/>
        <v>5258070000</v>
      </c>
      <c r="D26" s="91"/>
      <c r="E26" s="91">
        <v>5258070000</v>
      </c>
      <c r="F26" s="91"/>
      <c r="G26" s="91"/>
      <c r="H26" s="91"/>
      <c r="I26" s="91"/>
      <c r="J26" s="91"/>
      <c r="K26" s="91"/>
      <c r="L26" s="91"/>
      <c r="M26" s="91"/>
      <c r="N26" s="92"/>
      <c r="P26" s="93"/>
    </row>
    <row r="27" spans="1:16" ht="25.5" customHeight="1">
      <c r="A27" s="88" t="s">
        <v>231</v>
      </c>
      <c r="B27" s="107" t="s">
        <v>212</v>
      </c>
      <c r="C27" s="90">
        <f t="shared" si="3"/>
        <v>6161620000</v>
      </c>
      <c r="D27" s="91"/>
      <c r="E27" s="91">
        <v>6161620000</v>
      </c>
      <c r="F27" s="91"/>
      <c r="G27" s="91"/>
      <c r="H27" s="91"/>
      <c r="I27" s="91"/>
      <c r="J27" s="91"/>
      <c r="K27" s="91"/>
      <c r="L27" s="91"/>
      <c r="M27" s="91"/>
      <c r="N27" s="92"/>
      <c r="P27" s="93"/>
    </row>
    <row r="28" spans="1:16" ht="25.5" customHeight="1">
      <c r="A28" s="88" t="s">
        <v>232</v>
      </c>
      <c r="B28" s="107" t="s">
        <v>225</v>
      </c>
      <c r="C28" s="90">
        <f t="shared" si="3"/>
        <v>8252700000.000001</v>
      </c>
      <c r="D28" s="91"/>
      <c r="E28" s="91">
        <v>8252700000.000001</v>
      </c>
      <c r="F28" s="91"/>
      <c r="G28" s="91"/>
      <c r="H28" s="91"/>
      <c r="I28" s="91"/>
      <c r="J28" s="91"/>
      <c r="K28" s="91"/>
      <c r="L28" s="91"/>
      <c r="M28" s="91"/>
      <c r="N28" s="92"/>
      <c r="P28" s="93"/>
    </row>
    <row r="29" spans="1:16" ht="25.5" customHeight="1">
      <c r="A29" s="88" t="s">
        <v>233</v>
      </c>
      <c r="B29" s="107" t="s">
        <v>226</v>
      </c>
      <c r="C29" s="90">
        <f t="shared" si="3"/>
        <v>4849590000</v>
      </c>
      <c r="D29" s="91"/>
      <c r="E29" s="91">
        <v>4849590000</v>
      </c>
      <c r="F29" s="91"/>
      <c r="G29" s="91"/>
      <c r="H29" s="91"/>
      <c r="I29" s="91"/>
      <c r="J29" s="91"/>
      <c r="K29" s="91"/>
      <c r="L29" s="91"/>
      <c r="M29" s="91"/>
      <c r="N29" s="92"/>
      <c r="P29" s="93"/>
    </row>
    <row r="30" spans="1:16" ht="25.5" customHeight="1">
      <c r="A30" s="88" t="s">
        <v>234</v>
      </c>
      <c r="B30" s="107" t="s">
        <v>227</v>
      </c>
      <c r="C30" s="90">
        <f t="shared" si="3"/>
        <v>5911880000</v>
      </c>
      <c r="D30" s="91"/>
      <c r="E30" s="91">
        <v>5911880000</v>
      </c>
      <c r="F30" s="91"/>
      <c r="G30" s="91"/>
      <c r="H30" s="91"/>
      <c r="I30" s="91"/>
      <c r="J30" s="91"/>
      <c r="K30" s="91"/>
      <c r="L30" s="91"/>
      <c r="M30" s="91"/>
      <c r="N30" s="92"/>
      <c r="P30" s="93"/>
    </row>
    <row r="31" spans="1:16" ht="25.5" customHeight="1">
      <c r="A31" s="88" t="s">
        <v>235</v>
      </c>
      <c r="B31" s="107" t="s">
        <v>228</v>
      </c>
      <c r="C31" s="90">
        <f t="shared" si="3"/>
        <v>7464650000.000001</v>
      </c>
      <c r="D31" s="91"/>
      <c r="E31" s="91">
        <v>7464650000.000001</v>
      </c>
      <c r="F31" s="91"/>
      <c r="G31" s="91"/>
      <c r="H31" s="91"/>
      <c r="I31" s="91"/>
      <c r="J31" s="91"/>
      <c r="K31" s="91"/>
      <c r="L31" s="91"/>
      <c r="M31" s="91"/>
      <c r="N31" s="92"/>
      <c r="P31" s="93"/>
    </row>
    <row r="32" spans="1:16" ht="25.5" customHeight="1">
      <c r="A32" s="88" t="s">
        <v>236</v>
      </c>
      <c r="B32" s="107" t="s">
        <v>213</v>
      </c>
      <c r="C32" s="90">
        <f t="shared" si="3"/>
        <v>7445789999.999999</v>
      </c>
      <c r="D32" s="91"/>
      <c r="E32" s="91">
        <v>7445789999.999999</v>
      </c>
      <c r="F32" s="91"/>
      <c r="G32" s="91"/>
      <c r="H32" s="91"/>
      <c r="I32" s="91"/>
      <c r="J32" s="91"/>
      <c r="K32" s="91"/>
      <c r="L32" s="91"/>
      <c r="M32" s="91"/>
      <c r="N32" s="92"/>
      <c r="P32" s="93"/>
    </row>
    <row r="33" spans="1:16" ht="25.5" customHeight="1">
      <c r="A33" s="88" t="s">
        <v>237</v>
      </c>
      <c r="B33" s="107" t="s">
        <v>214</v>
      </c>
      <c r="C33" s="90">
        <f t="shared" si="3"/>
        <v>4193230000.0000005</v>
      </c>
      <c r="D33" s="91"/>
      <c r="E33" s="91">
        <v>4193230000.0000005</v>
      </c>
      <c r="F33" s="91"/>
      <c r="G33" s="91"/>
      <c r="H33" s="91"/>
      <c r="I33" s="91"/>
      <c r="J33" s="91"/>
      <c r="K33" s="91"/>
      <c r="L33" s="91"/>
      <c r="M33" s="91"/>
      <c r="N33" s="92"/>
      <c r="P33" s="93"/>
    </row>
    <row r="34" spans="1:16" ht="25.5" customHeight="1">
      <c r="A34" s="88" t="s">
        <v>238</v>
      </c>
      <c r="B34" s="107" t="s">
        <v>215</v>
      </c>
      <c r="C34" s="90">
        <f t="shared" si="3"/>
        <v>5353090000</v>
      </c>
      <c r="D34" s="91"/>
      <c r="E34" s="91">
        <v>5353090000</v>
      </c>
      <c r="F34" s="91"/>
      <c r="G34" s="91"/>
      <c r="H34" s="91"/>
      <c r="I34" s="91"/>
      <c r="J34" s="91"/>
      <c r="K34" s="91"/>
      <c r="L34" s="91"/>
      <c r="M34" s="91"/>
      <c r="N34" s="92"/>
      <c r="P34" s="93"/>
    </row>
    <row r="35" spans="1:16" ht="25.5" customHeight="1">
      <c r="A35" s="88" t="s">
        <v>239</v>
      </c>
      <c r="B35" s="107" t="s">
        <v>216</v>
      </c>
      <c r="C35" s="90">
        <f t="shared" si="3"/>
        <v>6698370000</v>
      </c>
      <c r="D35" s="91"/>
      <c r="E35" s="91">
        <v>6698370000</v>
      </c>
      <c r="F35" s="91"/>
      <c r="G35" s="91"/>
      <c r="H35" s="91"/>
      <c r="I35" s="91"/>
      <c r="J35" s="91"/>
      <c r="K35" s="91"/>
      <c r="L35" s="91"/>
      <c r="M35" s="91"/>
      <c r="N35" s="92"/>
      <c r="P35" s="93"/>
    </row>
    <row r="36" spans="1:16" ht="51" customHeight="1">
      <c r="A36" s="81" t="s">
        <v>8</v>
      </c>
      <c r="B36" s="83" t="s">
        <v>170</v>
      </c>
      <c r="C36" s="91">
        <f t="shared" si="2"/>
        <v>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1:16" ht="39" customHeight="1">
      <c r="A37" s="81" t="s">
        <v>12</v>
      </c>
      <c r="B37" s="83" t="s">
        <v>171</v>
      </c>
      <c r="C37" s="91">
        <f t="shared" si="2"/>
        <v>0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6" ht="25.5" customHeight="1">
      <c r="A38" s="81" t="s">
        <v>14</v>
      </c>
      <c r="B38" s="83" t="s">
        <v>172</v>
      </c>
      <c r="C38" s="91">
        <f t="shared" si="2"/>
        <v>3800000000</v>
      </c>
      <c r="D38" s="91"/>
      <c r="E38" s="91"/>
      <c r="F38" s="91"/>
      <c r="G38" s="91"/>
      <c r="H38" s="91">
        <v>3800000000</v>
      </c>
      <c r="I38" s="91"/>
      <c r="J38" s="91"/>
      <c r="K38" s="91"/>
      <c r="L38" s="91"/>
      <c r="M38" s="91"/>
    </row>
    <row r="39" spans="1:16" ht="40.5" customHeight="1">
      <c r="A39" s="81" t="s">
        <v>16</v>
      </c>
      <c r="B39" s="83" t="s">
        <v>173</v>
      </c>
      <c r="C39" s="91">
        <f t="shared" si="2"/>
        <v>0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6" ht="40.5" customHeight="1">
      <c r="A40" s="81" t="s">
        <v>159</v>
      </c>
      <c r="B40" s="83" t="s">
        <v>174</v>
      </c>
      <c r="C40" s="91">
        <f t="shared" si="2"/>
        <v>0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</row>
    <row r="41" spans="1:16" ht="40.5" customHeight="1">
      <c r="A41" s="81" t="s">
        <v>175</v>
      </c>
      <c r="B41" s="83" t="s">
        <v>176</v>
      </c>
      <c r="C41" s="91">
        <f t="shared" si="2"/>
        <v>0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</row>
  </sheetData>
  <mergeCells count="15">
    <mergeCell ref="J1:M1"/>
    <mergeCell ref="A2:M2"/>
    <mergeCell ref="A3:M3"/>
    <mergeCell ref="K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</mergeCells>
  <phoneticPr fontId="40" type="noConversion"/>
  <pageMargins left="0.2" right="0.24" top="0.28999999999999998" bottom="0.2" header="0.3" footer="0.3"/>
  <pageSetup paperSize="9" scale="7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"/>
  <sheetViews>
    <sheetView topLeftCell="A4" workbookViewId="0">
      <selection activeCell="N6" sqref="N6"/>
    </sheetView>
  </sheetViews>
  <sheetFormatPr defaultColWidth="9" defaultRowHeight="15.75"/>
  <cols>
    <col min="1" max="1" width="4.125" style="94" customWidth="1"/>
    <col min="2" max="2" width="11.125" style="94" customWidth="1"/>
    <col min="3" max="3" width="14.75" style="94" customWidth="1"/>
    <col min="4" max="4" width="16.125" style="94" bestFit="1" customWidth="1"/>
    <col min="5" max="8" width="9.125" style="94" bestFit="1" customWidth="1"/>
    <col min="9" max="9" width="12.125" style="94" bestFit="1" customWidth="1"/>
    <col min="10" max="12" width="9.125" style="94" bestFit="1" customWidth="1"/>
    <col min="13" max="13" width="13.75" style="94" customWidth="1"/>
    <col min="14" max="14" width="9" style="94"/>
    <col min="15" max="15" width="9.875" style="94" customWidth="1"/>
    <col min="16" max="16" width="10" style="94" customWidth="1"/>
    <col min="17" max="16384" width="9" style="94"/>
  </cols>
  <sheetData>
    <row r="1" spans="1:19" ht="72.75" customHeight="1">
      <c r="M1" s="394" t="s">
        <v>266</v>
      </c>
      <c r="N1" s="394"/>
      <c r="O1" s="394"/>
      <c r="P1" s="394"/>
      <c r="Q1" s="394"/>
    </row>
    <row r="2" spans="1:19" ht="26.25" customHeight="1">
      <c r="A2" s="396" t="s">
        <v>177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</row>
    <row r="3" spans="1:19" ht="26.25" customHeight="1">
      <c r="A3" s="397" t="str">
        <f>+'b35'!A3:M3</f>
        <v>(Kèm theo Báo cáo số            /BC-UBND ngày      tháng 12 năm 2025 của UBND xã Khánh Thiện)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</row>
    <row r="4" spans="1:19">
      <c r="C4" s="95"/>
      <c r="P4" s="398" t="s">
        <v>134</v>
      </c>
      <c r="Q4" s="398"/>
      <c r="R4" s="398"/>
    </row>
    <row r="5" spans="1:19" ht="27.75" customHeight="1">
      <c r="A5" s="395" t="s">
        <v>2</v>
      </c>
      <c r="B5" s="395" t="s">
        <v>161</v>
      </c>
      <c r="C5" s="395" t="s">
        <v>104</v>
      </c>
      <c r="D5" s="395" t="s">
        <v>97</v>
      </c>
      <c r="E5" s="395" t="s">
        <v>98</v>
      </c>
      <c r="F5" s="395" t="s">
        <v>140</v>
      </c>
      <c r="G5" s="395" t="s">
        <v>141</v>
      </c>
      <c r="H5" s="395" t="s">
        <v>142</v>
      </c>
      <c r="I5" s="395" t="s">
        <v>143</v>
      </c>
      <c r="J5" s="395" t="s">
        <v>144</v>
      </c>
      <c r="K5" s="395" t="s">
        <v>145</v>
      </c>
      <c r="L5" s="395" t="s">
        <v>146</v>
      </c>
      <c r="M5" s="395" t="s">
        <v>147</v>
      </c>
      <c r="N5" s="395" t="s">
        <v>107</v>
      </c>
      <c r="O5" s="395"/>
      <c r="P5" s="395" t="s">
        <v>155</v>
      </c>
      <c r="Q5" s="395" t="s">
        <v>149</v>
      </c>
      <c r="R5" s="395" t="s">
        <v>150</v>
      </c>
    </row>
    <row r="6" spans="1:19" ht="116.25" customHeight="1">
      <c r="A6" s="395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96" t="s">
        <v>178</v>
      </c>
      <c r="O6" s="96" t="s">
        <v>179</v>
      </c>
      <c r="P6" s="395"/>
      <c r="Q6" s="395"/>
      <c r="R6" s="395"/>
      <c r="S6" s="94" t="s">
        <v>152</v>
      </c>
    </row>
    <row r="7" spans="1:19" ht="27.75" customHeight="1">
      <c r="A7" s="97" t="s">
        <v>4</v>
      </c>
      <c r="B7" s="97" t="s">
        <v>18</v>
      </c>
      <c r="C7" s="97">
        <v>1</v>
      </c>
      <c r="D7" s="97">
        <v>2</v>
      </c>
      <c r="E7" s="97">
        <v>3</v>
      </c>
      <c r="F7" s="97">
        <v>4</v>
      </c>
      <c r="G7" s="97">
        <v>5</v>
      </c>
      <c r="H7" s="97">
        <v>6</v>
      </c>
      <c r="I7" s="97">
        <v>7</v>
      </c>
      <c r="J7" s="97">
        <v>8</v>
      </c>
      <c r="K7" s="97">
        <v>9</v>
      </c>
      <c r="L7" s="97">
        <v>10</v>
      </c>
      <c r="M7" s="97">
        <v>11</v>
      </c>
      <c r="N7" s="97">
        <v>12</v>
      </c>
      <c r="O7" s="97">
        <v>13</v>
      </c>
      <c r="P7" s="97">
        <v>14</v>
      </c>
      <c r="Q7" s="97">
        <v>15</v>
      </c>
      <c r="R7" s="97">
        <v>16</v>
      </c>
    </row>
    <row r="8" spans="1:19" s="100" customFormat="1" ht="40.5" customHeight="1">
      <c r="A8" s="97"/>
      <c r="B8" s="98" t="s">
        <v>217</v>
      </c>
      <c r="C8" s="109">
        <f>+C9+C10</f>
        <v>13270000000</v>
      </c>
      <c r="D8" s="109">
        <f t="shared" ref="D8:R8" si="0">+D9+D10</f>
        <v>2173290000</v>
      </c>
      <c r="E8" s="109">
        <f t="shared" si="0"/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  <c r="I8" s="109">
        <f t="shared" si="0"/>
        <v>0</v>
      </c>
      <c r="J8" s="109">
        <f t="shared" si="0"/>
        <v>0</v>
      </c>
      <c r="K8" s="109">
        <f t="shared" si="0"/>
        <v>0</v>
      </c>
      <c r="L8" s="109">
        <f t="shared" si="0"/>
        <v>0</v>
      </c>
      <c r="M8" s="109">
        <f t="shared" si="0"/>
        <v>0</v>
      </c>
      <c r="N8" s="99">
        <f t="shared" si="0"/>
        <v>0</v>
      </c>
      <c r="O8" s="99">
        <f t="shared" si="0"/>
        <v>0</v>
      </c>
      <c r="P8" s="99">
        <f t="shared" si="0"/>
        <v>0</v>
      </c>
      <c r="Q8" s="99">
        <f t="shared" si="0"/>
        <v>0</v>
      </c>
      <c r="R8" s="99">
        <f t="shared" si="0"/>
        <v>0</v>
      </c>
    </row>
    <row r="9" spans="1:19" ht="75.75" customHeight="1">
      <c r="A9" s="96">
        <v>1</v>
      </c>
      <c r="B9" s="89" t="s">
        <v>218</v>
      </c>
      <c r="C9" s="110">
        <f>SUM(D9:R9)</f>
        <v>2173290000</v>
      </c>
      <c r="D9" s="110">
        <f>+'b34'!C12</f>
        <v>2173290000</v>
      </c>
      <c r="E9" s="110">
        <f>+'[6]B4-34 NĐ 31 link'!C13</f>
        <v>0</v>
      </c>
      <c r="F9" s="110">
        <f>+'[6]B4-34 NĐ 31 link'!C14</f>
        <v>0</v>
      </c>
      <c r="G9" s="110">
        <f>+'[6]B4-34 NĐ 31 link'!C15</f>
        <v>0</v>
      </c>
      <c r="H9" s="110">
        <f>+'[6]B4-34 NĐ 31 link'!C16</f>
        <v>0</v>
      </c>
      <c r="I9" s="110">
        <v>0</v>
      </c>
      <c r="J9" s="110">
        <f>+'[6]B4-34 NĐ 31 link'!C18</f>
        <v>0</v>
      </c>
      <c r="K9" s="110">
        <f>+'[6]B4-34 NĐ 31 link'!C19</f>
        <v>0</v>
      </c>
      <c r="L9" s="110">
        <f>+'[6]B4-34 NĐ 31 link'!C20</f>
        <v>0</v>
      </c>
      <c r="M9" s="110"/>
      <c r="N9" s="111">
        <v>0</v>
      </c>
      <c r="O9" s="111">
        <v>0</v>
      </c>
      <c r="P9" s="101">
        <f>+'[6]B4-34 NĐ 31 link'!C22</f>
        <v>0</v>
      </c>
      <c r="Q9" s="101">
        <f>+'[6]B4-34 NĐ 31 link'!C23</f>
        <v>0</v>
      </c>
      <c r="R9" s="101">
        <f>+'[6]B4-34 NĐ 31 link'!C24</f>
        <v>0</v>
      </c>
    </row>
    <row r="10" spans="1:19" ht="58.5" customHeight="1">
      <c r="A10" s="108">
        <v>2</v>
      </c>
      <c r="B10" s="49" t="s">
        <v>219</v>
      </c>
      <c r="C10" s="111">
        <f>13270000000-2173290000</f>
        <v>11096710000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</row>
  </sheetData>
  <mergeCells count="21">
    <mergeCell ref="R5:R6"/>
    <mergeCell ref="L5:L6"/>
    <mergeCell ref="A2:R2"/>
    <mergeCell ref="A3:R3"/>
    <mergeCell ref="P4:R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1:Q1"/>
    <mergeCell ref="M5:M6"/>
    <mergeCell ref="N5:O5"/>
    <mergeCell ref="P5:P6"/>
    <mergeCell ref="Q5:Q6"/>
  </mergeCells>
  <pageMargins left="0.27559055118110237" right="0.19685039370078741" top="0.43" bottom="0.74803149606299213" header="0.31496062992125984" footer="0.31496062992125984"/>
  <pageSetup paperSize="9" scale="72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3"/>
  <sheetViews>
    <sheetView topLeftCell="A7" workbookViewId="0">
      <selection activeCell="E8" sqref="E8"/>
    </sheetView>
  </sheetViews>
  <sheetFormatPr defaultColWidth="9" defaultRowHeight="15.75"/>
  <cols>
    <col min="1" max="1" width="6" style="145" customWidth="1"/>
    <col min="2" max="2" width="18.125" style="145" customWidth="1"/>
    <col min="3" max="3" width="18.375" style="145" customWidth="1"/>
    <col min="4" max="4" width="15.75" style="145" customWidth="1"/>
    <col min="5" max="5" width="13.25" style="145" customWidth="1"/>
    <col min="6" max="6" width="15.375" style="145" customWidth="1"/>
    <col min="7" max="8" width="13.75" style="145" customWidth="1"/>
    <col min="9" max="9" width="12.5" style="145" customWidth="1"/>
    <col min="10" max="10" width="7.625" style="145" customWidth="1"/>
    <col min="11" max="11" width="5.625" style="145" customWidth="1"/>
    <col min="12" max="12" width="12.625" style="145" customWidth="1"/>
    <col min="13" max="13" width="13.75" style="145" customWidth="1"/>
    <col min="14" max="14" width="8" style="145" customWidth="1"/>
    <col min="15" max="15" width="9.875" style="145" customWidth="1"/>
    <col min="16" max="16" width="15.5" style="149" customWidth="1"/>
    <col min="17" max="17" width="14.75" style="145" customWidth="1"/>
    <col min="18" max="18" width="7.5" style="145" customWidth="1"/>
    <col min="19" max="16384" width="9" style="145"/>
  </cols>
  <sheetData>
    <row r="1" spans="1:18" ht="47.25" customHeight="1">
      <c r="P1" s="401" t="s">
        <v>267</v>
      </c>
      <c r="Q1" s="402"/>
      <c r="R1" s="402"/>
    </row>
    <row r="2" spans="1:18" ht="25.5" customHeight="1">
      <c r="A2" s="403" t="s">
        <v>180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</row>
    <row r="3" spans="1:18" ht="25.5" customHeight="1">
      <c r="A3" s="404" t="str">
        <f>+'B36'!A3:R3</f>
        <v>(Kèm theo Báo cáo số            /BC-UBND ngày      tháng 12 năm 2025 của UBND xã Khánh Thiện)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</row>
    <row r="4" spans="1:18" ht="17.2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7"/>
      <c r="Q4" s="146"/>
      <c r="R4" s="146"/>
    </row>
    <row r="5" spans="1:18" ht="13.5" customHeight="1">
      <c r="B5" s="148"/>
      <c r="C5" s="149"/>
      <c r="D5" s="148"/>
      <c r="E5" s="150"/>
      <c r="F5" s="148"/>
      <c r="G5" s="148"/>
      <c r="H5" s="148"/>
      <c r="I5" s="150"/>
      <c r="J5" s="148"/>
      <c r="K5" s="148"/>
      <c r="L5" s="148"/>
      <c r="M5" s="148"/>
      <c r="P5" s="405" t="s">
        <v>134</v>
      </c>
      <c r="Q5" s="405"/>
      <c r="R5" s="405"/>
    </row>
    <row r="6" spans="1:18" ht="15.75" customHeight="1">
      <c r="A6" s="399" t="s">
        <v>2</v>
      </c>
      <c r="B6" s="399" t="s">
        <v>161</v>
      </c>
      <c r="C6" s="399" t="s">
        <v>104</v>
      </c>
      <c r="D6" s="399" t="s">
        <v>97</v>
      </c>
      <c r="E6" s="399" t="s">
        <v>98</v>
      </c>
      <c r="F6" s="399" t="s">
        <v>140</v>
      </c>
      <c r="G6" s="399" t="s">
        <v>141</v>
      </c>
      <c r="H6" s="399" t="s">
        <v>142</v>
      </c>
      <c r="I6" s="399" t="s">
        <v>143</v>
      </c>
      <c r="J6" s="399" t="s">
        <v>144</v>
      </c>
      <c r="K6" s="399" t="s">
        <v>145</v>
      </c>
      <c r="L6" s="399" t="s">
        <v>146</v>
      </c>
      <c r="M6" s="399" t="s">
        <v>147</v>
      </c>
      <c r="N6" s="399" t="s">
        <v>107</v>
      </c>
      <c r="O6" s="399"/>
      <c r="P6" s="400" t="s">
        <v>155</v>
      </c>
      <c r="Q6" s="399" t="s">
        <v>149</v>
      </c>
      <c r="R6" s="399" t="s">
        <v>156</v>
      </c>
    </row>
    <row r="7" spans="1:18" ht="78.75">
      <c r="A7" s="399"/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151" t="s">
        <v>178</v>
      </c>
      <c r="O7" s="151" t="s">
        <v>179</v>
      </c>
      <c r="P7" s="400"/>
      <c r="Q7" s="399"/>
      <c r="R7" s="399"/>
    </row>
    <row r="8" spans="1:18">
      <c r="A8" s="151" t="s">
        <v>4</v>
      </c>
      <c r="B8" s="151" t="s">
        <v>18</v>
      </c>
      <c r="C8" s="151">
        <v>1</v>
      </c>
      <c r="D8" s="151">
        <v>2</v>
      </c>
      <c r="E8" s="151">
        <v>3</v>
      </c>
      <c r="F8" s="151">
        <v>4</v>
      </c>
      <c r="G8" s="151">
        <v>5</v>
      </c>
      <c r="H8" s="151">
        <v>6</v>
      </c>
      <c r="I8" s="151">
        <v>7</v>
      </c>
      <c r="J8" s="151">
        <v>8</v>
      </c>
      <c r="K8" s="151">
        <v>9</v>
      </c>
      <c r="L8" s="151">
        <v>10</v>
      </c>
      <c r="M8" s="151">
        <v>11</v>
      </c>
      <c r="N8" s="151">
        <v>12</v>
      </c>
      <c r="O8" s="151">
        <v>13</v>
      </c>
      <c r="P8" s="152">
        <v>14</v>
      </c>
      <c r="Q8" s="151">
        <v>15</v>
      </c>
      <c r="R8" s="151">
        <v>16</v>
      </c>
    </row>
    <row r="9" spans="1:18" ht="39.75" customHeight="1">
      <c r="A9" s="153"/>
      <c r="B9" s="154" t="s">
        <v>168</v>
      </c>
      <c r="C9" s="155">
        <f>SUM(C10:C12)+SUM(C15:C21)</f>
        <v>136198800000</v>
      </c>
      <c r="D9" s="155">
        <f t="shared" ref="D9:R9" si="0">SUM(D10:D12)+SUM(D15:D21)</f>
        <v>74428460000</v>
      </c>
      <c r="E9" s="155">
        <f t="shared" si="0"/>
        <v>152400000</v>
      </c>
      <c r="F9" s="155">
        <f t="shared" si="0"/>
        <v>2068760000</v>
      </c>
      <c r="G9" s="155">
        <f t="shared" si="0"/>
        <v>2668000000</v>
      </c>
      <c r="H9" s="155">
        <f t="shared" si="0"/>
        <v>4388000000</v>
      </c>
      <c r="I9" s="155">
        <f t="shared" si="0"/>
        <v>90890000</v>
      </c>
      <c r="J9" s="155">
        <f t="shared" si="0"/>
        <v>0</v>
      </c>
      <c r="K9" s="155">
        <f t="shared" si="0"/>
        <v>0</v>
      </c>
      <c r="L9" s="155">
        <f t="shared" si="0"/>
        <v>150000000</v>
      </c>
      <c r="M9" s="155">
        <f t="shared" si="0"/>
        <v>1258560000</v>
      </c>
      <c r="N9" s="155">
        <f t="shared" si="0"/>
        <v>0</v>
      </c>
      <c r="O9" s="155">
        <f t="shared" si="0"/>
        <v>0</v>
      </c>
      <c r="P9" s="155">
        <f t="shared" si="0"/>
        <v>28987730000</v>
      </c>
      <c r="Q9" s="155">
        <f t="shared" si="0"/>
        <v>22006000000</v>
      </c>
      <c r="R9" s="155">
        <f t="shared" si="0"/>
        <v>0</v>
      </c>
    </row>
    <row r="10" spans="1:18" ht="36" customHeight="1">
      <c r="A10" s="156">
        <v>1</v>
      </c>
      <c r="B10" s="157" t="s">
        <v>221</v>
      </c>
      <c r="C10" s="38">
        <f>SUM(D10:R10)</f>
        <v>8981340000</v>
      </c>
      <c r="D10" s="158"/>
      <c r="E10" s="158">
        <v>12000000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>
        <v>8969340000</v>
      </c>
      <c r="Q10" s="158"/>
      <c r="R10" s="158"/>
    </row>
    <row r="11" spans="1:18" ht="42.75" customHeight="1">
      <c r="A11" s="156">
        <v>2</v>
      </c>
      <c r="B11" s="157" t="s">
        <v>230</v>
      </c>
      <c r="C11" s="38">
        <f>SUM(D11:R11)</f>
        <v>5916110000</v>
      </c>
      <c r="D11" s="158"/>
      <c r="E11" s="158">
        <v>7000000</v>
      </c>
      <c r="F11" s="158"/>
      <c r="G11" s="158"/>
      <c r="H11" s="158"/>
      <c r="I11" s="158">
        <v>70000000</v>
      </c>
      <c r="J11" s="158"/>
      <c r="K11" s="158"/>
      <c r="L11" s="158"/>
      <c r="M11" s="158"/>
      <c r="N11" s="158"/>
      <c r="O11" s="158"/>
      <c r="P11" s="158">
        <v>5839110000</v>
      </c>
      <c r="Q11" s="158"/>
      <c r="R11" s="158"/>
    </row>
    <row r="12" spans="1:18" ht="42.75" customHeight="1">
      <c r="A12" s="156">
        <v>3</v>
      </c>
      <c r="B12" s="157" t="s">
        <v>220</v>
      </c>
      <c r="C12" s="38">
        <f>SUM(D12:R12)</f>
        <v>14355380000</v>
      </c>
      <c r="D12" s="158"/>
      <c r="E12" s="158">
        <v>7000000</v>
      </c>
      <c r="F12" s="158">
        <v>2068760000</v>
      </c>
      <c r="G12" s="158">
        <v>2483000000</v>
      </c>
      <c r="H12" s="158"/>
      <c r="I12" s="158"/>
      <c r="J12" s="158"/>
      <c r="K12" s="158"/>
      <c r="L12" s="158"/>
      <c r="M12" s="158"/>
      <c r="N12" s="158"/>
      <c r="O12" s="158"/>
      <c r="P12" s="158">
        <v>9061620000</v>
      </c>
      <c r="Q12" s="158">
        <v>735000000</v>
      </c>
      <c r="R12" s="158"/>
    </row>
    <row r="13" spans="1:18" ht="36.75" customHeight="1">
      <c r="A13" s="161" t="s">
        <v>7</v>
      </c>
      <c r="B13" s="157" t="s">
        <v>220</v>
      </c>
      <c r="C13" s="38">
        <f t="shared" ref="C13:C14" si="1">SUM(D13:R13)</f>
        <v>12286620000</v>
      </c>
      <c r="D13" s="158"/>
      <c r="E13" s="158">
        <v>7000000</v>
      </c>
      <c r="F13" s="158"/>
      <c r="G13" s="158">
        <v>2483000000</v>
      </c>
      <c r="H13" s="158"/>
      <c r="I13" s="158"/>
      <c r="J13" s="158"/>
      <c r="K13" s="158"/>
      <c r="L13" s="158"/>
      <c r="M13" s="158"/>
      <c r="N13" s="158"/>
      <c r="O13" s="158"/>
      <c r="P13" s="158">
        <v>9061620000</v>
      </c>
      <c r="Q13" s="158">
        <v>735000000</v>
      </c>
      <c r="R13" s="158"/>
    </row>
    <row r="14" spans="1:18" ht="27" customHeight="1">
      <c r="A14" s="161" t="s">
        <v>7</v>
      </c>
      <c r="B14" s="157" t="s">
        <v>259</v>
      </c>
      <c r="C14" s="38">
        <f t="shared" si="1"/>
        <v>2068760000</v>
      </c>
      <c r="D14" s="158"/>
      <c r="E14" s="158"/>
      <c r="F14" s="158">
        <v>2068760000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ht="35.25" customHeight="1">
      <c r="A15" s="156">
        <v>4</v>
      </c>
      <c r="B15" s="157" t="s">
        <v>229</v>
      </c>
      <c r="C15" s="38">
        <f t="shared" ref="C15:C33" si="2">SUM(D15:R15)</f>
        <v>3340750000</v>
      </c>
      <c r="D15" s="158"/>
      <c r="E15" s="158">
        <v>12000000</v>
      </c>
      <c r="F15" s="158"/>
      <c r="G15" s="158"/>
      <c r="H15" s="158"/>
      <c r="I15" s="158"/>
      <c r="J15" s="158"/>
      <c r="K15" s="158"/>
      <c r="L15" s="158">
        <v>150000000</v>
      </c>
      <c r="M15" s="158">
        <v>1198560000</v>
      </c>
      <c r="N15" s="158"/>
      <c r="O15" s="158"/>
      <c r="P15" s="158">
        <v>1923690000</v>
      </c>
      <c r="Q15" s="158">
        <v>56500000</v>
      </c>
      <c r="R15" s="158"/>
    </row>
    <row r="16" spans="1:18" ht="42" customHeight="1">
      <c r="A16" s="156">
        <v>5</v>
      </c>
      <c r="B16" s="157" t="s">
        <v>222</v>
      </c>
      <c r="C16" s="38">
        <f t="shared" si="2"/>
        <v>23694890000</v>
      </c>
      <c r="D16" s="158"/>
      <c r="E16" s="158">
        <v>107400000</v>
      </c>
      <c r="F16" s="158"/>
      <c r="G16" s="158"/>
      <c r="H16" s="158">
        <v>462000000</v>
      </c>
      <c r="I16" s="158">
        <v>20890000</v>
      </c>
      <c r="J16" s="158"/>
      <c r="K16" s="158"/>
      <c r="L16" s="158"/>
      <c r="M16" s="158"/>
      <c r="N16" s="158"/>
      <c r="O16" s="158"/>
      <c r="P16" s="158">
        <v>1890100000</v>
      </c>
      <c r="Q16" s="158">
        <v>21214500000</v>
      </c>
      <c r="R16" s="158"/>
    </row>
    <row r="17" spans="1:18" ht="42" customHeight="1">
      <c r="A17" s="156">
        <v>6</v>
      </c>
      <c r="B17" s="157" t="s">
        <v>223</v>
      </c>
      <c r="C17" s="38">
        <f t="shared" si="2"/>
        <v>1310870000</v>
      </c>
      <c r="D17" s="158"/>
      <c r="E17" s="158">
        <v>7000000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>
        <v>1303870000</v>
      </c>
      <c r="Q17" s="158"/>
      <c r="R17" s="158"/>
    </row>
    <row r="18" spans="1:18" ht="32.25" customHeight="1">
      <c r="A18" s="156">
        <v>7</v>
      </c>
      <c r="B18" s="157" t="s">
        <v>114</v>
      </c>
      <c r="C18" s="38">
        <f t="shared" si="2"/>
        <v>185000000</v>
      </c>
      <c r="D18" s="158"/>
      <c r="E18" s="158"/>
      <c r="F18" s="158"/>
      <c r="G18" s="158">
        <v>185000000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</row>
    <row r="19" spans="1:18" ht="32.25" customHeight="1">
      <c r="A19" s="156">
        <v>8</v>
      </c>
      <c r="B19" s="157" t="s">
        <v>121</v>
      </c>
      <c r="C19" s="38">
        <f t="shared" si="2"/>
        <v>60000000</v>
      </c>
      <c r="D19" s="38"/>
      <c r="E19" s="38"/>
      <c r="F19" s="38"/>
      <c r="G19" s="38"/>
      <c r="H19" s="38"/>
      <c r="I19" s="38"/>
      <c r="J19" s="38"/>
      <c r="K19" s="38"/>
      <c r="L19" s="38"/>
      <c r="M19" s="38">
        <v>60000000</v>
      </c>
      <c r="N19" s="38"/>
      <c r="O19" s="38"/>
      <c r="P19" s="38"/>
      <c r="Q19" s="38"/>
      <c r="R19" s="38"/>
    </row>
    <row r="20" spans="1:18" ht="32.25" customHeight="1">
      <c r="A20" s="156">
        <v>9</v>
      </c>
      <c r="B20" s="157" t="s">
        <v>111</v>
      </c>
      <c r="C20" s="38">
        <f t="shared" si="2"/>
        <v>3926000000</v>
      </c>
      <c r="D20" s="158"/>
      <c r="E20" s="158"/>
      <c r="F20" s="158"/>
      <c r="G20" s="158"/>
      <c r="H20" s="158">
        <v>3926000000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ht="32.25" customHeight="1">
      <c r="A21" s="156">
        <v>10</v>
      </c>
      <c r="B21" s="157" t="s">
        <v>169</v>
      </c>
      <c r="C21" s="38">
        <f t="shared" si="2"/>
        <v>74428460000</v>
      </c>
      <c r="D21" s="158">
        <v>74428460000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</row>
    <row r="22" spans="1:18" ht="45.75" customHeight="1">
      <c r="A22" s="156" t="s">
        <v>112</v>
      </c>
      <c r="B22" s="159" t="s">
        <v>209</v>
      </c>
      <c r="C22" s="38">
        <f t="shared" si="2"/>
        <v>7492599999.999999</v>
      </c>
      <c r="D22" s="158">
        <v>7492599999.999999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ht="45.75" customHeight="1">
      <c r="A23" s="156" t="s">
        <v>113</v>
      </c>
      <c r="B23" s="159" t="s">
        <v>210</v>
      </c>
      <c r="C23" s="38">
        <f t="shared" si="2"/>
        <v>5346870000</v>
      </c>
      <c r="D23" s="158">
        <v>5346870000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ht="45.75" customHeight="1">
      <c r="A24" s="156" t="s">
        <v>120</v>
      </c>
      <c r="B24" s="159" t="s">
        <v>211</v>
      </c>
      <c r="C24" s="38">
        <f t="shared" si="2"/>
        <v>5258070000</v>
      </c>
      <c r="D24" s="158">
        <v>5258070000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</row>
    <row r="25" spans="1:18" ht="45.75" customHeight="1">
      <c r="A25" s="156" t="s">
        <v>231</v>
      </c>
      <c r="B25" s="159" t="s">
        <v>212</v>
      </c>
      <c r="C25" s="38">
        <f t="shared" si="2"/>
        <v>6161620000</v>
      </c>
      <c r="D25" s="158">
        <v>6161620000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ht="45.75" customHeight="1">
      <c r="A26" s="156" t="s">
        <v>232</v>
      </c>
      <c r="B26" s="159" t="s">
        <v>225</v>
      </c>
      <c r="C26" s="38">
        <f t="shared" si="2"/>
        <v>8252700000.000001</v>
      </c>
      <c r="D26" s="158">
        <v>8252700000.000001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ht="45.75" customHeight="1">
      <c r="A27" s="156" t="s">
        <v>233</v>
      </c>
      <c r="B27" s="159" t="s">
        <v>226</v>
      </c>
      <c r="C27" s="38">
        <f t="shared" si="2"/>
        <v>4849590000</v>
      </c>
      <c r="D27" s="158">
        <v>4849590000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</row>
    <row r="28" spans="1:18" ht="45.75" customHeight="1">
      <c r="A28" s="156" t="s">
        <v>234</v>
      </c>
      <c r="B28" s="159" t="s">
        <v>227</v>
      </c>
      <c r="C28" s="38">
        <f t="shared" si="2"/>
        <v>5911880000</v>
      </c>
      <c r="D28" s="158">
        <v>5911880000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</row>
    <row r="29" spans="1:18" ht="45.75" customHeight="1">
      <c r="A29" s="156" t="s">
        <v>235</v>
      </c>
      <c r="B29" s="159" t="s">
        <v>228</v>
      </c>
      <c r="C29" s="38">
        <f t="shared" si="2"/>
        <v>7464650000.000001</v>
      </c>
      <c r="D29" s="158">
        <v>7464650000.000001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18" ht="45.75" customHeight="1">
      <c r="A30" s="156" t="s">
        <v>236</v>
      </c>
      <c r="B30" s="159" t="s">
        <v>213</v>
      </c>
      <c r="C30" s="38">
        <f t="shared" si="2"/>
        <v>7445789999.999999</v>
      </c>
      <c r="D30" s="158">
        <v>7445789999.999999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</row>
    <row r="31" spans="1:18" ht="45.75" customHeight="1">
      <c r="A31" s="156" t="s">
        <v>237</v>
      </c>
      <c r="B31" s="159" t="s">
        <v>214</v>
      </c>
      <c r="C31" s="38">
        <f t="shared" si="2"/>
        <v>4193230000.0000005</v>
      </c>
      <c r="D31" s="158">
        <v>4193230000.0000005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58"/>
      <c r="Q31" s="160"/>
      <c r="R31" s="160"/>
    </row>
    <row r="32" spans="1:18" ht="45.75" customHeight="1">
      <c r="A32" s="156" t="s">
        <v>238</v>
      </c>
      <c r="B32" s="159" t="s">
        <v>215</v>
      </c>
      <c r="C32" s="38">
        <f t="shared" si="2"/>
        <v>5353090000</v>
      </c>
      <c r="D32" s="158">
        <v>5353090000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58"/>
      <c r="Q32" s="160"/>
      <c r="R32" s="160"/>
    </row>
    <row r="33" spans="1:18" ht="45.75" customHeight="1">
      <c r="A33" s="156" t="s">
        <v>239</v>
      </c>
      <c r="B33" s="159" t="s">
        <v>216</v>
      </c>
      <c r="C33" s="38">
        <f t="shared" si="2"/>
        <v>6698370000</v>
      </c>
      <c r="D33" s="158">
        <v>6698370000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58"/>
      <c r="Q33" s="160"/>
      <c r="R33" s="160"/>
    </row>
  </sheetData>
  <mergeCells count="21">
    <mergeCell ref="L6:L7"/>
    <mergeCell ref="P1:R1"/>
    <mergeCell ref="A2:R2"/>
    <mergeCell ref="A3:R3"/>
    <mergeCell ref="P5:R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N6:O6"/>
    <mergeCell ref="P6:P7"/>
    <mergeCell ref="Q6:Q7"/>
    <mergeCell ref="R6:R7"/>
  </mergeCells>
  <phoneticPr fontId="40" type="noConversion"/>
  <pageMargins left="0.27559055118110237" right="0.19685039370078741" top="0.35433070866141736" bottom="0.39370078740157483" header="0.39370078740157483" footer="0.31496062992125984"/>
  <pageSetup paperSize="9" scale="6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9"/>
  <sheetViews>
    <sheetView workbookViewId="0">
      <selection activeCell="O7" sqref="O7"/>
    </sheetView>
  </sheetViews>
  <sheetFormatPr defaultColWidth="9" defaultRowHeight="15.75"/>
  <cols>
    <col min="1" max="1" width="9" style="102"/>
    <col min="2" max="2" width="10.875" style="102" customWidth="1"/>
    <col min="3" max="16384" width="9" style="102"/>
  </cols>
  <sheetData>
    <row r="1" spans="1:19" ht="45.75" customHeight="1">
      <c r="P1" s="407" t="s">
        <v>268</v>
      </c>
      <c r="Q1" s="408"/>
      <c r="R1" s="408"/>
      <c r="S1" s="408"/>
    </row>
    <row r="2" spans="1:19" ht="26.25" customHeight="1">
      <c r="A2" s="396" t="s">
        <v>181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</row>
    <row r="3" spans="1:19" ht="26.25" customHeight="1">
      <c r="A3" s="409" t="str">
        <f>+'B37 '!A3:R3</f>
        <v>(Kèm theo Báo cáo số            /BC-UBND ngày      tháng 12 năm 2025 của UBND xã Khánh Thiện)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</row>
    <row r="4" spans="1:19">
      <c r="Q4" s="410" t="s">
        <v>134</v>
      </c>
      <c r="R4" s="410"/>
      <c r="S4" s="410"/>
    </row>
    <row r="5" spans="1:19" ht="26.25" customHeight="1">
      <c r="A5" s="406" t="s">
        <v>2</v>
      </c>
      <c r="B5" s="406" t="s">
        <v>182</v>
      </c>
      <c r="C5" s="406" t="s">
        <v>104</v>
      </c>
      <c r="D5" s="406" t="s">
        <v>107</v>
      </c>
      <c r="E5" s="406"/>
      <c r="F5" s="406" t="s">
        <v>183</v>
      </c>
      <c r="G5" s="406"/>
      <c r="H5" s="406"/>
      <c r="I5" s="406"/>
      <c r="J5" s="406"/>
      <c r="K5" s="406"/>
      <c r="L5" s="406"/>
      <c r="M5" s="406" t="s">
        <v>183</v>
      </c>
      <c r="N5" s="406"/>
      <c r="O5" s="406"/>
      <c r="P5" s="406"/>
      <c r="Q5" s="406"/>
      <c r="R5" s="406"/>
      <c r="S5" s="406"/>
    </row>
    <row r="6" spans="1:19" ht="26.25" customHeight="1">
      <c r="A6" s="406"/>
      <c r="B6" s="406"/>
      <c r="C6" s="406"/>
      <c r="D6" s="406" t="s">
        <v>184</v>
      </c>
      <c r="E6" s="406" t="s">
        <v>185</v>
      </c>
      <c r="F6" s="406" t="s">
        <v>104</v>
      </c>
      <c r="G6" s="406" t="s">
        <v>184</v>
      </c>
      <c r="H6" s="406"/>
      <c r="I6" s="406"/>
      <c r="J6" s="406" t="s">
        <v>185</v>
      </c>
      <c r="K6" s="406"/>
      <c r="L6" s="406"/>
      <c r="M6" s="406" t="s">
        <v>104</v>
      </c>
      <c r="N6" s="406" t="s">
        <v>184</v>
      </c>
      <c r="O6" s="406"/>
      <c r="P6" s="406"/>
      <c r="Q6" s="406" t="s">
        <v>185</v>
      </c>
      <c r="R6" s="406"/>
      <c r="S6" s="406"/>
    </row>
    <row r="7" spans="1:19" ht="66.75" customHeight="1">
      <c r="A7" s="406"/>
      <c r="B7" s="406"/>
      <c r="C7" s="406"/>
      <c r="D7" s="406"/>
      <c r="E7" s="406"/>
      <c r="F7" s="406"/>
      <c r="G7" s="97" t="s">
        <v>104</v>
      </c>
      <c r="H7" s="97" t="s">
        <v>186</v>
      </c>
      <c r="I7" s="97" t="s">
        <v>187</v>
      </c>
      <c r="J7" s="97" t="s">
        <v>104</v>
      </c>
      <c r="K7" s="97" t="s">
        <v>186</v>
      </c>
      <c r="L7" s="97" t="s">
        <v>187</v>
      </c>
      <c r="M7" s="406"/>
      <c r="N7" s="97" t="s">
        <v>104</v>
      </c>
      <c r="O7" s="97" t="s">
        <v>186</v>
      </c>
      <c r="P7" s="97" t="s">
        <v>187</v>
      </c>
      <c r="Q7" s="97" t="s">
        <v>104</v>
      </c>
      <c r="R7" s="97" t="s">
        <v>186</v>
      </c>
      <c r="S7" s="97" t="s">
        <v>187</v>
      </c>
    </row>
    <row r="8" spans="1:19" ht="31.5">
      <c r="A8" s="97" t="s">
        <v>4</v>
      </c>
      <c r="B8" s="97" t="s">
        <v>18</v>
      </c>
      <c r="C8" s="97" t="s">
        <v>188</v>
      </c>
      <c r="D8" s="97" t="s">
        <v>189</v>
      </c>
      <c r="E8" s="97" t="s">
        <v>190</v>
      </c>
      <c r="F8" s="97" t="s">
        <v>191</v>
      </c>
      <c r="G8" s="97" t="s">
        <v>192</v>
      </c>
      <c r="H8" s="97">
        <v>6</v>
      </c>
      <c r="I8" s="97">
        <v>7</v>
      </c>
      <c r="J8" s="97" t="s">
        <v>193</v>
      </c>
      <c r="K8" s="97">
        <v>9</v>
      </c>
      <c r="L8" s="97">
        <v>10</v>
      </c>
      <c r="M8" s="97" t="s">
        <v>194</v>
      </c>
      <c r="N8" s="97" t="s">
        <v>195</v>
      </c>
      <c r="O8" s="97">
        <v>13</v>
      </c>
      <c r="P8" s="97">
        <v>14</v>
      </c>
      <c r="Q8" s="97" t="s">
        <v>196</v>
      </c>
      <c r="R8" s="97">
        <v>16</v>
      </c>
      <c r="S8" s="97">
        <v>17</v>
      </c>
    </row>
    <row r="9" spans="1:19" ht="30.75" customHeight="1">
      <c r="A9" s="97"/>
      <c r="B9" s="98" t="s">
        <v>197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</sheetData>
  <mergeCells count="18">
    <mergeCell ref="D6:D7"/>
    <mergeCell ref="E6:E7"/>
    <mergeCell ref="F6:F7"/>
    <mergeCell ref="G6:I6"/>
    <mergeCell ref="J6:L6"/>
    <mergeCell ref="M6:M7"/>
    <mergeCell ref="P1:S1"/>
    <mergeCell ref="A2:S2"/>
    <mergeCell ref="A3:S3"/>
    <mergeCell ref="Q4:S4"/>
    <mergeCell ref="A5:A7"/>
    <mergeCell ref="B5:B7"/>
    <mergeCell ref="C5:C7"/>
    <mergeCell ref="D5:E5"/>
    <mergeCell ref="F5:L5"/>
    <mergeCell ref="M5:S5"/>
    <mergeCell ref="N6:P6"/>
    <mergeCell ref="Q6:S6"/>
  </mergeCells>
  <pageMargins left="0.32" right="0.23622047244094491" top="0.74803149606299213" bottom="0.74803149606299213" header="0.31496062992125984" footer="0.31496062992125984"/>
  <pageSetup paperSize="9"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2"/>
  <sheetViews>
    <sheetView workbookViewId="0">
      <selection activeCell="G6" sqref="G6:J6"/>
    </sheetView>
  </sheetViews>
  <sheetFormatPr defaultRowHeight="15"/>
  <cols>
    <col min="1" max="1" width="3.875" style="103" customWidth="1"/>
    <col min="2" max="2" width="16.625" style="103" customWidth="1"/>
    <col min="3" max="3" width="7.375" style="115" customWidth="1"/>
    <col min="4" max="4" width="5" style="115" customWidth="1"/>
    <col min="5" max="5" width="5.25" style="103" customWidth="1"/>
    <col min="6" max="6" width="7.75" style="103" customWidth="1"/>
    <col min="7" max="7" width="10.5" style="103" customWidth="1"/>
    <col min="8" max="8" width="5.625" style="103" hidden="1" customWidth="1"/>
    <col min="9" max="9" width="5.375" style="103" hidden="1" customWidth="1"/>
    <col min="10" max="10" width="10.25" style="103" customWidth="1"/>
    <col min="11" max="11" width="10.75" style="116" customWidth="1"/>
    <col min="12" max="12" width="9.375" style="116" customWidth="1"/>
    <col min="13" max="13" width="11.125" style="116" customWidth="1"/>
    <col min="14" max="15" width="10.125" style="116" customWidth="1"/>
    <col min="16" max="16" width="11.375" style="116" customWidth="1"/>
    <col min="17" max="17" width="9.375" style="103" customWidth="1"/>
    <col min="18" max="18" width="9.125" style="103" customWidth="1"/>
    <col min="19" max="19" width="9.625" style="103" customWidth="1"/>
    <col min="20" max="20" width="11.5" style="103" bestFit="1" customWidth="1"/>
    <col min="21" max="21" width="10.75" style="103" customWidth="1"/>
    <col min="22" max="22" width="11.125" style="103" customWidth="1"/>
    <col min="23" max="23" width="13.25" style="103" bestFit="1" customWidth="1"/>
    <col min="24" max="259" width="9" style="103"/>
    <col min="260" max="260" width="3.875" style="103" customWidth="1"/>
    <col min="261" max="261" width="24.125" style="103" customWidth="1"/>
    <col min="262" max="262" width="5.25" style="103" customWidth="1"/>
    <col min="263" max="263" width="5" style="103" customWidth="1"/>
    <col min="264" max="264" width="5.25" style="103" customWidth="1"/>
    <col min="265" max="265" width="7.75" style="103" customWidth="1"/>
    <col min="266" max="266" width="9" style="103"/>
    <col min="267" max="267" width="5.625" style="103" customWidth="1"/>
    <col min="268" max="268" width="5.375" style="103" customWidth="1"/>
    <col min="269" max="269" width="7.75" style="103" customWidth="1"/>
    <col min="270" max="270" width="10.125" style="103" customWidth="1"/>
    <col min="271" max="271" width="8.25" style="103" customWidth="1"/>
    <col min="272" max="272" width="9.375" style="103" customWidth="1"/>
    <col min="273" max="273" width="9.875" style="103" customWidth="1"/>
    <col min="274" max="274" width="9.625" style="103" customWidth="1"/>
    <col min="275" max="275" width="4" style="103" customWidth="1"/>
    <col min="276" max="276" width="11.5" style="103" bestFit="1" customWidth="1"/>
    <col min="277" max="277" width="10.75" style="103" customWidth="1"/>
    <col min="278" max="278" width="11.125" style="103" customWidth="1"/>
    <col min="279" max="279" width="13.25" style="103" bestFit="1" customWidth="1"/>
    <col min="280" max="515" width="9" style="103"/>
    <col min="516" max="516" width="3.875" style="103" customWidth="1"/>
    <col min="517" max="517" width="24.125" style="103" customWidth="1"/>
    <col min="518" max="518" width="5.25" style="103" customWidth="1"/>
    <col min="519" max="519" width="5" style="103" customWidth="1"/>
    <col min="520" max="520" width="5.25" style="103" customWidth="1"/>
    <col min="521" max="521" width="7.75" style="103" customWidth="1"/>
    <col min="522" max="522" width="9" style="103"/>
    <col min="523" max="523" width="5.625" style="103" customWidth="1"/>
    <col min="524" max="524" width="5.375" style="103" customWidth="1"/>
    <col min="525" max="525" width="7.75" style="103" customWidth="1"/>
    <col min="526" max="526" width="10.125" style="103" customWidth="1"/>
    <col min="527" max="527" width="8.25" style="103" customWidth="1"/>
    <col min="528" max="528" width="9.375" style="103" customWidth="1"/>
    <col min="529" max="529" width="9.875" style="103" customWidth="1"/>
    <col min="530" max="530" width="9.625" style="103" customWidth="1"/>
    <col min="531" max="531" width="4" style="103" customWidth="1"/>
    <col min="532" max="532" width="11.5" style="103" bestFit="1" customWidth="1"/>
    <col min="533" max="533" width="10.75" style="103" customWidth="1"/>
    <col min="534" max="534" width="11.125" style="103" customWidth="1"/>
    <col min="535" max="535" width="13.25" style="103" bestFit="1" customWidth="1"/>
    <col min="536" max="771" width="9" style="103"/>
    <col min="772" max="772" width="3.875" style="103" customWidth="1"/>
    <col min="773" max="773" width="24.125" style="103" customWidth="1"/>
    <col min="774" max="774" width="5.25" style="103" customWidth="1"/>
    <col min="775" max="775" width="5" style="103" customWidth="1"/>
    <col min="776" max="776" width="5.25" style="103" customWidth="1"/>
    <col min="777" max="777" width="7.75" style="103" customWidth="1"/>
    <col min="778" max="778" width="9" style="103"/>
    <col min="779" max="779" width="5.625" style="103" customWidth="1"/>
    <col min="780" max="780" width="5.375" style="103" customWidth="1"/>
    <col min="781" max="781" width="7.75" style="103" customWidth="1"/>
    <col min="782" max="782" width="10.125" style="103" customWidth="1"/>
    <col min="783" max="783" width="8.25" style="103" customWidth="1"/>
    <col min="784" max="784" width="9.375" style="103" customWidth="1"/>
    <col min="785" max="785" width="9.875" style="103" customWidth="1"/>
    <col min="786" max="786" width="9.625" style="103" customWidth="1"/>
    <col min="787" max="787" width="4" style="103" customWidth="1"/>
    <col min="788" max="788" width="11.5" style="103" bestFit="1" customWidth="1"/>
    <col min="789" max="789" width="10.75" style="103" customWidth="1"/>
    <col min="790" max="790" width="11.125" style="103" customWidth="1"/>
    <col min="791" max="791" width="13.25" style="103" bestFit="1" customWidth="1"/>
    <col min="792" max="1027" width="9" style="103"/>
    <col min="1028" max="1028" width="3.875" style="103" customWidth="1"/>
    <col min="1029" max="1029" width="24.125" style="103" customWidth="1"/>
    <col min="1030" max="1030" width="5.25" style="103" customWidth="1"/>
    <col min="1031" max="1031" width="5" style="103" customWidth="1"/>
    <col min="1032" max="1032" width="5.25" style="103" customWidth="1"/>
    <col min="1033" max="1033" width="7.75" style="103" customWidth="1"/>
    <col min="1034" max="1034" width="9" style="103"/>
    <col min="1035" max="1035" width="5.625" style="103" customWidth="1"/>
    <col min="1036" max="1036" width="5.375" style="103" customWidth="1"/>
    <col min="1037" max="1037" width="7.75" style="103" customWidth="1"/>
    <col min="1038" max="1038" width="10.125" style="103" customWidth="1"/>
    <col min="1039" max="1039" width="8.25" style="103" customWidth="1"/>
    <col min="1040" max="1040" width="9.375" style="103" customWidth="1"/>
    <col min="1041" max="1041" width="9.875" style="103" customWidth="1"/>
    <col min="1042" max="1042" width="9.625" style="103" customWidth="1"/>
    <col min="1043" max="1043" width="4" style="103" customWidth="1"/>
    <col min="1044" max="1044" width="11.5" style="103" bestFit="1" customWidth="1"/>
    <col min="1045" max="1045" width="10.75" style="103" customWidth="1"/>
    <col min="1046" max="1046" width="11.125" style="103" customWidth="1"/>
    <col min="1047" max="1047" width="13.25" style="103" bestFit="1" customWidth="1"/>
    <col min="1048" max="1283" width="9" style="103"/>
    <col min="1284" max="1284" width="3.875" style="103" customWidth="1"/>
    <col min="1285" max="1285" width="24.125" style="103" customWidth="1"/>
    <col min="1286" max="1286" width="5.25" style="103" customWidth="1"/>
    <col min="1287" max="1287" width="5" style="103" customWidth="1"/>
    <col min="1288" max="1288" width="5.25" style="103" customWidth="1"/>
    <col min="1289" max="1289" width="7.75" style="103" customWidth="1"/>
    <col min="1290" max="1290" width="9" style="103"/>
    <col min="1291" max="1291" width="5.625" style="103" customWidth="1"/>
    <col min="1292" max="1292" width="5.375" style="103" customWidth="1"/>
    <col min="1293" max="1293" width="7.75" style="103" customWidth="1"/>
    <col min="1294" max="1294" width="10.125" style="103" customWidth="1"/>
    <col min="1295" max="1295" width="8.25" style="103" customWidth="1"/>
    <col min="1296" max="1296" width="9.375" style="103" customWidth="1"/>
    <col min="1297" max="1297" width="9.875" style="103" customWidth="1"/>
    <col min="1298" max="1298" width="9.625" style="103" customWidth="1"/>
    <col min="1299" max="1299" width="4" style="103" customWidth="1"/>
    <col min="1300" max="1300" width="11.5" style="103" bestFit="1" customWidth="1"/>
    <col min="1301" max="1301" width="10.75" style="103" customWidth="1"/>
    <col min="1302" max="1302" width="11.125" style="103" customWidth="1"/>
    <col min="1303" max="1303" width="13.25" style="103" bestFit="1" customWidth="1"/>
    <col min="1304" max="1539" width="9" style="103"/>
    <col min="1540" max="1540" width="3.875" style="103" customWidth="1"/>
    <col min="1541" max="1541" width="24.125" style="103" customWidth="1"/>
    <col min="1542" max="1542" width="5.25" style="103" customWidth="1"/>
    <col min="1543" max="1543" width="5" style="103" customWidth="1"/>
    <col min="1544" max="1544" width="5.25" style="103" customWidth="1"/>
    <col min="1545" max="1545" width="7.75" style="103" customWidth="1"/>
    <col min="1546" max="1546" width="9" style="103"/>
    <col min="1547" max="1547" width="5.625" style="103" customWidth="1"/>
    <col min="1548" max="1548" width="5.375" style="103" customWidth="1"/>
    <col min="1549" max="1549" width="7.75" style="103" customWidth="1"/>
    <col min="1550" max="1550" width="10.125" style="103" customWidth="1"/>
    <col min="1551" max="1551" width="8.25" style="103" customWidth="1"/>
    <col min="1552" max="1552" width="9.375" style="103" customWidth="1"/>
    <col min="1553" max="1553" width="9.875" style="103" customWidth="1"/>
    <col min="1554" max="1554" width="9.625" style="103" customWidth="1"/>
    <col min="1555" max="1555" width="4" style="103" customWidth="1"/>
    <col min="1556" max="1556" width="11.5" style="103" bestFit="1" customWidth="1"/>
    <col min="1557" max="1557" width="10.75" style="103" customWidth="1"/>
    <col min="1558" max="1558" width="11.125" style="103" customWidth="1"/>
    <col min="1559" max="1559" width="13.25" style="103" bestFit="1" customWidth="1"/>
    <col min="1560" max="1795" width="9" style="103"/>
    <col min="1796" max="1796" width="3.875" style="103" customWidth="1"/>
    <col min="1797" max="1797" width="24.125" style="103" customWidth="1"/>
    <col min="1798" max="1798" width="5.25" style="103" customWidth="1"/>
    <col min="1799" max="1799" width="5" style="103" customWidth="1"/>
    <col min="1800" max="1800" width="5.25" style="103" customWidth="1"/>
    <col min="1801" max="1801" width="7.75" style="103" customWidth="1"/>
    <col min="1802" max="1802" width="9" style="103"/>
    <col min="1803" max="1803" width="5.625" style="103" customWidth="1"/>
    <col min="1804" max="1804" width="5.375" style="103" customWidth="1"/>
    <col min="1805" max="1805" width="7.75" style="103" customWidth="1"/>
    <col min="1806" max="1806" width="10.125" style="103" customWidth="1"/>
    <col min="1807" max="1807" width="8.25" style="103" customWidth="1"/>
    <col min="1808" max="1808" width="9.375" style="103" customWidth="1"/>
    <col min="1809" max="1809" width="9.875" style="103" customWidth="1"/>
    <col min="1810" max="1810" width="9.625" style="103" customWidth="1"/>
    <col min="1811" max="1811" width="4" style="103" customWidth="1"/>
    <col min="1812" max="1812" width="11.5" style="103" bestFit="1" customWidth="1"/>
    <col min="1813" max="1813" width="10.75" style="103" customWidth="1"/>
    <col min="1814" max="1814" width="11.125" style="103" customWidth="1"/>
    <col min="1815" max="1815" width="13.25" style="103" bestFit="1" customWidth="1"/>
    <col min="1816" max="2051" width="9" style="103"/>
    <col min="2052" max="2052" width="3.875" style="103" customWidth="1"/>
    <col min="2053" max="2053" width="24.125" style="103" customWidth="1"/>
    <col min="2054" max="2054" width="5.25" style="103" customWidth="1"/>
    <col min="2055" max="2055" width="5" style="103" customWidth="1"/>
    <col min="2056" max="2056" width="5.25" style="103" customWidth="1"/>
    <col min="2057" max="2057" width="7.75" style="103" customWidth="1"/>
    <col min="2058" max="2058" width="9" style="103"/>
    <col min="2059" max="2059" width="5.625" style="103" customWidth="1"/>
    <col min="2060" max="2060" width="5.375" style="103" customWidth="1"/>
    <col min="2061" max="2061" width="7.75" style="103" customWidth="1"/>
    <col min="2062" max="2062" width="10.125" style="103" customWidth="1"/>
    <col min="2063" max="2063" width="8.25" style="103" customWidth="1"/>
    <col min="2064" max="2064" width="9.375" style="103" customWidth="1"/>
    <col min="2065" max="2065" width="9.875" style="103" customWidth="1"/>
    <col min="2066" max="2066" width="9.625" style="103" customWidth="1"/>
    <col min="2067" max="2067" width="4" style="103" customWidth="1"/>
    <col min="2068" max="2068" width="11.5" style="103" bestFit="1" customWidth="1"/>
    <col min="2069" max="2069" width="10.75" style="103" customWidth="1"/>
    <col min="2070" max="2070" width="11.125" style="103" customWidth="1"/>
    <col min="2071" max="2071" width="13.25" style="103" bestFit="1" customWidth="1"/>
    <col min="2072" max="2307" width="9" style="103"/>
    <col min="2308" max="2308" width="3.875" style="103" customWidth="1"/>
    <col min="2309" max="2309" width="24.125" style="103" customWidth="1"/>
    <col min="2310" max="2310" width="5.25" style="103" customWidth="1"/>
    <col min="2311" max="2311" width="5" style="103" customWidth="1"/>
    <col min="2312" max="2312" width="5.25" style="103" customWidth="1"/>
    <col min="2313" max="2313" width="7.75" style="103" customWidth="1"/>
    <col min="2314" max="2314" width="9" style="103"/>
    <col min="2315" max="2315" width="5.625" style="103" customWidth="1"/>
    <col min="2316" max="2316" width="5.375" style="103" customWidth="1"/>
    <col min="2317" max="2317" width="7.75" style="103" customWidth="1"/>
    <col min="2318" max="2318" width="10.125" style="103" customWidth="1"/>
    <col min="2319" max="2319" width="8.25" style="103" customWidth="1"/>
    <col min="2320" max="2320" width="9.375" style="103" customWidth="1"/>
    <col min="2321" max="2321" width="9.875" style="103" customWidth="1"/>
    <col min="2322" max="2322" width="9.625" style="103" customWidth="1"/>
    <col min="2323" max="2323" width="4" style="103" customWidth="1"/>
    <col min="2324" max="2324" width="11.5" style="103" bestFit="1" customWidth="1"/>
    <col min="2325" max="2325" width="10.75" style="103" customWidth="1"/>
    <col min="2326" max="2326" width="11.125" style="103" customWidth="1"/>
    <col min="2327" max="2327" width="13.25" style="103" bestFit="1" customWidth="1"/>
    <col min="2328" max="2563" width="9" style="103"/>
    <col min="2564" max="2564" width="3.875" style="103" customWidth="1"/>
    <col min="2565" max="2565" width="24.125" style="103" customWidth="1"/>
    <col min="2566" max="2566" width="5.25" style="103" customWidth="1"/>
    <col min="2567" max="2567" width="5" style="103" customWidth="1"/>
    <col min="2568" max="2568" width="5.25" style="103" customWidth="1"/>
    <col min="2569" max="2569" width="7.75" style="103" customWidth="1"/>
    <col min="2570" max="2570" width="9" style="103"/>
    <col min="2571" max="2571" width="5.625" style="103" customWidth="1"/>
    <col min="2572" max="2572" width="5.375" style="103" customWidth="1"/>
    <col min="2573" max="2573" width="7.75" style="103" customWidth="1"/>
    <col min="2574" max="2574" width="10.125" style="103" customWidth="1"/>
    <col min="2575" max="2575" width="8.25" style="103" customWidth="1"/>
    <col min="2576" max="2576" width="9.375" style="103" customWidth="1"/>
    <col min="2577" max="2577" width="9.875" style="103" customWidth="1"/>
    <col min="2578" max="2578" width="9.625" style="103" customWidth="1"/>
    <col min="2579" max="2579" width="4" style="103" customWidth="1"/>
    <col min="2580" max="2580" width="11.5" style="103" bestFit="1" customWidth="1"/>
    <col min="2581" max="2581" width="10.75" style="103" customWidth="1"/>
    <col min="2582" max="2582" width="11.125" style="103" customWidth="1"/>
    <col min="2583" max="2583" width="13.25" style="103" bestFit="1" customWidth="1"/>
    <col min="2584" max="2819" width="9" style="103"/>
    <col min="2820" max="2820" width="3.875" style="103" customWidth="1"/>
    <col min="2821" max="2821" width="24.125" style="103" customWidth="1"/>
    <col min="2822" max="2822" width="5.25" style="103" customWidth="1"/>
    <col min="2823" max="2823" width="5" style="103" customWidth="1"/>
    <col min="2824" max="2824" width="5.25" style="103" customWidth="1"/>
    <col min="2825" max="2825" width="7.75" style="103" customWidth="1"/>
    <col min="2826" max="2826" width="9" style="103"/>
    <col min="2827" max="2827" width="5.625" style="103" customWidth="1"/>
    <col min="2828" max="2828" width="5.375" style="103" customWidth="1"/>
    <col min="2829" max="2829" width="7.75" style="103" customWidth="1"/>
    <col min="2830" max="2830" width="10.125" style="103" customWidth="1"/>
    <col min="2831" max="2831" width="8.25" style="103" customWidth="1"/>
    <col min="2832" max="2832" width="9.375" style="103" customWidth="1"/>
    <col min="2833" max="2833" width="9.875" style="103" customWidth="1"/>
    <col min="2834" max="2834" width="9.625" style="103" customWidth="1"/>
    <col min="2835" max="2835" width="4" style="103" customWidth="1"/>
    <col min="2836" max="2836" width="11.5" style="103" bestFit="1" customWidth="1"/>
    <col min="2837" max="2837" width="10.75" style="103" customWidth="1"/>
    <col min="2838" max="2838" width="11.125" style="103" customWidth="1"/>
    <col min="2839" max="2839" width="13.25" style="103" bestFit="1" customWidth="1"/>
    <col min="2840" max="3075" width="9" style="103"/>
    <col min="3076" max="3076" width="3.875" style="103" customWidth="1"/>
    <col min="3077" max="3077" width="24.125" style="103" customWidth="1"/>
    <col min="3078" max="3078" width="5.25" style="103" customWidth="1"/>
    <col min="3079" max="3079" width="5" style="103" customWidth="1"/>
    <col min="3080" max="3080" width="5.25" style="103" customWidth="1"/>
    <col min="3081" max="3081" width="7.75" style="103" customWidth="1"/>
    <col min="3082" max="3082" width="9" style="103"/>
    <col min="3083" max="3083" width="5.625" style="103" customWidth="1"/>
    <col min="3084" max="3084" width="5.375" style="103" customWidth="1"/>
    <col min="3085" max="3085" width="7.75" style="103" customWidth="1"/>
    <col min="3086" max="3086" width="10.125" style="103" customWidth="1"/>
    <col min="3087" max="3087" width="8.25" style="103" customWidth="1"/>
    <col min="3088" max="3088" width="9.375" style="103" customWidth="1"/>
    <col min="3089" max="3089" width="9.875" style="103" customWidth="1"/>
    <col min="3090" max="3090" width="9.625" style="103" customWidth="1"/>
    <col min="3091" max="3091" width="4" style="103" customWidth="1"/>
    <col min="3092" max="3092" width="11.5" style="103" bestFit="1" customWidth="1"/>
    <col min="3093" max="3093" width="10.75" style="103" customWidth="1"/>
    <col min="3094" max="3094" width="11.125" style="103" customWidth="1"/>
    <col min="3095" max="3095" width="13.25" style="103" bestFit="1" customWidth="1"/>
    <col min="3096" max="3331" width="9" style="103"/>
    <col min="3332" max="3332" width="3.875" style="103" customWidth="1"/>
    <col min="3333" max="3333" width="24.125" style="103" customWidth="1"/>
    <col min="3334" max="3334" width="5.25" style="103" customWidth="1"/>
    <col min="3335" max="3335" width="5" style="103" customWidth="1"/>
    <col min="3336" max="3336" width="5.25" style="103" customWidth="1"/>
    <col min="3337" max="3337" width="7.75" style="103" customWidth="1"/>
    <col min="3338" max="3338" width="9" style="103"/>
    <col min="3339" max="3339" width="5.625" style="103" customWidth="1"/>
    <col min="3340" max="3340" width="5.375" style="103" customWidth="1"/>
    <col min="3341" max="3341" width="7.75" style="103" customWidth="1"/>
    <col min="3342" max="3342" width="10.125" style="103" customWidth="1"/>
    <col min="3343" max="3343" width="8.25" style="103" customWidth="1"/>
    <col min="3344" max="3344" width="9.375" style="103" customWidth="1"/>
    <col min="3345" max="3345" width="9.875" style="103" customWidth="1"/>
    <col min="3346" max="3346" width="9.625" style="103" customWidth="1"/>
    <col min="3347" max="3347" width="4" style="103" customWidth="1"/>
    <col min="3348" max="3348" width="11.5" style="103" bestFit="1" customWidth="1"/>
    <col min="3349" max="3349" width="10.75" style="103" customWidth="1"/>
    <col min="3350" max="3350" width="11.125" style="103" customWidth="1"/>
    <col min="3351" max="3351" width="13.25" style="103" bestFit="1" customWidth="1"/>
    <col min="3352" max="3587" width="9" style="103"/>
    <col min="3588" max="3588" width="3.875" style="103" customWidth="1"/>
    <col min="3589" max="3589" width="24.125" style="103" customWidth="1"/>
    <col min="3590" max="3590" width="5.25" style="103" customWidth="1"/>
    <col min="3591" max="3591" width="5" style="103" customWidth="1"/>
    <col min="3592" max="3592" width="5.25" style="103" customWidth="1"/>
    <col min="3593" max="3593" width="7.75" style="103" customWidth="1"/>
    <col min="3594" max="3594" width="9" style="103"/>
    <col min="3595" max="3595" width="5.625" style="103" customWidth="1"/>
    <col min="3596" max="3596" width="5.375" style="103" customWidth="1"/>
    <col min="3597" max="3597" width="7.75" style="103" customWidth="1"/>
    <col min="3598" max="3598" width="10.125" style="103" customWidth="1"/>
    <col min="3599" max="3599" width="8.25" style="103" customWidth="1"/>
    <col min="3600" max="3600" width="9.375" style="103" customWidth="1"/>
    <col min="3601" max="3601" width="9.875" style="103" customWidth="1"/>
    <col min="3602" max="3602" width="9.625" style="103" customWidth="1"/>
    <col min="3603" max="3603" width="4" style="103" customWidth="1"/>
    <col min="3604" max="3604" width="11.5" style="103" bestFit="1" customWidth="1"/>
    <col min="3605" max="3605" width="10.75" style="103" customWidth="1"/>
    <col min="3606" max="3606" width="11.125" style="103" customWidth="1"/>
    <col min="3607" max="3607" width="13.25" style="103" bestFit="1" customWidth="1"/>
    <col min="3608" max="3843" width="9" style="103"/>
    <col min="3844" max="3844" width="3.875" style="103" customWidth="1"/>
    <col min="3845" max="3845" width="24.125" style="103" customWidth="1"/>
    <col min="3846" max="3846" width="5.25" style="103" customWidth="1"/>
    <col min="3847" max="3847" width="5" style="103" customWidth="1"/>
    <col min="3848" max="3848" width="5.25" style="103" customWidth="1"/>
    <col min="3849" max="3849" width="7.75" style="103" customWidth="1"/>
    <col min="3850" max="3850" width="9" style="103"/>
    <col min="3851" max="3851" width="5.625" style="103" customWidth="1"/>
    <col min="3852" max="3852" width="5.375" style="103" customWidth="1"/>
    <col min="3853" max="3853" width="7.75" style="103" customWidth="1"/>
    <col min="3854" max="3854" width="10.125" style="103" customWidth="1"/>
    <col min="3855" max="3855" width="8.25" style="103" customWidth="1"/>
    <col min="3856" max="3856" width="9.375" style="103" customWidth="1"/>
    <col min="3857" max="3857" width="9.875" style="103" customWidth="1"/>
    <col min="3858" max="3858" width="9.625" style="103" customWidth="1"/>
    <col min="3859" max="3859" width="4" style="103" customWidth="1"/>
    <col min="3860" max="3860" width="11.5" style="103" bestFit="1" customWidth="1"/>
    <col min="3861" max="3861" width="10.75" style="103" customWidth="1"/>
    <col min="3862" max="3862" width="11.125" style="103" customWidth="1"/>
    <col min="3863" max="3863" width="13.25" style="103" bestFit="1" customWidth="1"/>
    <col min="3864" max="4099" width="9" style="103"/>
    <col min="4100" max="4100" width="3.875" style="103" customWidth="1"/>
    <col min="4101" max="4101" width="24.125" style="103" customWidth="1"/>
    <col min="4102" max="4102" width="5.25" style="103" customWidth="1"/>
    <col min="4103" max="4103" width="5" style="103" customWidth="1"/>
    <col min="4104" max="4104" width="5.25" style="103" customWidth="1"/>
    <col min="4105" max="4105" width="7.75" style="103" customWidth="1"/>
    <col min="4106" max="4106" width="9" style="103"/>
    <col min="4107" max="4107" width="5.625" style="103" customWidth="1"/>
    <col min="4108" max="4108" width="5.375" style="103" customWidth="1"/>
    <col min="4109" max="4109" width="7.75" style="103" customWidth="1"/>
    <col min="4110" max="4110" width="10.125" style="103" customWidth="1"/>
    <col min="4111" max="4111" width="8.25" style="103" customWidth="1"/>
    <col min="4112" max="4112" width="9.375" style="103" customWidth="1"/>
    <col min="4113" max="4113" width="9.875" style="103" customWidth="1"/>
    <col min="4114" max="4114" width="9.625" style="103" customWidth="1"/>
    <col min="4115" max="4115" width="4" style="103" customWidth="1"/>
    <col min="4116" max="4116" width="11.5" style="103" bestFit="1" customWidth="1"/>
    <col min="4117" max="4117" width="10.75" style="103" customWidth="1"/>
    <col min="4118" max="4118" width="11.125" style="103" customWidth="1"/>
    <col min="4119" max="4119" width="13.25" style="103" bestFit="1" customWidth="1"/>
    <col min="4120" max="4355" width="9" style="103"/>
    <col min="4356" max="4356" width="3.875" style="103" customWidth="1"/>
    <col min="4357" max="4357" width="24.125" style="103" customWidth="1"/>
    <col min="4358" max="4358" width="5.25" style="103" customWidth="1"/>
    <col min="4359" max="4359" width="5" style="103" customWidth="1"/>
    <col min="4360" max="4360" width="5.25" style="103" customWidth="1"/>
    <col min="4361" max="4361" width="7.75" style="103" customWidth="1"/>
    <col min="4362" max="4362" width="9" style="103"/>
    <col min="4363" max="4363" width="5.625" style="103" customWidth="1"/>
    <col min="4364" max="4364" width="5.375" style="103" customWidth="1"/>
    <col min="4365" max="4365" width="7.75" style="103" customWidth="1"/>
    <col min="4366" max="4366" width="10.125" style="103" customWidth="1"/>
    <col min="4367" max="4367" width="8.25" style="103" customWidth="1"/>
    <col min="4368" max="4368" width="9.375" style="103" customWidth="1"/>
    <col min="4369" max="4369" width="9.875" style="103" customWidth="1"/>
    <col min="4370" max="4370" width="9.625" style="103" customWidth="1"/>
    <col min="4371" max="4371" width="4" style="103" customWidth="1"/>
    <col min="4372" max="4372" width="11.5" style="103" bestFit="1" customWidth="1"/>
    <col min="4373" max="4373" width="10.75" style="103" customWidth="1"/>
    <col min="4374" max="4374" width="11.125" style="103" customWidth="1"/>
    <col min="4375" max="4375" width="13.25" style="103" bestFit="1" customWidth="1"/>
    <col min="4376" max="4611" width="9" style="103"/>
    <col min="4612" max="4612" width="3.875" style="103" customWidth="1"/>
    <col min="4613" max="4613" width="24.125" style="103" customWidth="1"/>
    <col min="4614" max="4614" width="5.25" style="103" customWidth="1"/>
    <col min="4615" max="4615" width="5" style="103" customWidth="1"/>
    <col min="4616" max="4616" width="5.25" style="103" customWidth="1"/>
    <col min="4617" max="4617" width="7.75" style="103" customWidth="1"/>
    <col min="4618" max="4618" width="9" style="103"/>
    <col min="4619" max="4619" width="5.625" style="103" customWidth="1"/>
    <col min="4620" max="4620" width="5.375" style="103" customWidth="1"/>
    <col min="4621" max="4621" width="7.75" style="103" customWidth="1"/>
    <col min="4622" max="4622" width="10.125" style="103" customWidth="1"/>
    <col min="4623" max="4623" width="8.25" style="103" customWidth="1"/>
    <col min="4624" max="4624" width="9.375" style="103" customWidth="1"/>
    <col min="4625" max="4625" width="9.875" style="103" customWidth="1"/>
    <col min="4626" max="4626" width="9.625" style="103" customWidth="1"/>
    <col min="4627" max="4627" width="4" style="103" customWidth="1"/>
    <col min="4628" max="4628" width="11.5" style="103" bestFit="1" customWidth="1"/>
    <col min="4629" max="4629" width="10.75" style="103" customWidth="1"/>
    <col min="4630" max="4630" width="11.125" style="103" customWidth="1"/>
    <col min="4631" max="4631" width="13.25" style="103" bestFit="1" customWidth="1"/>
    <col min="4632" max="4867" width="9" style="103"/>
    <col min="4868" max="4868" width="3.875" style="103" customWidth="1"/>
    <col min="4869" max="4869" width="24.125" style="103" customWidth="1"/>
    <col min="4870" max="4870" width="5.25" style="103" customWidth="1"/>
    <col min="4871" max="4871" width="5" style="103" customWidth="1"/>
    <col min="4872" max="4872" width="5.25" style="103" customWidth="1"/>
    <col min="4873" max="4873" width="7.75" style="103" customWidth="1"/>
    <col min="4874" max="4874" width="9" style="103"/>
    <col min="4875" max="4875" width="5.625" style="103" customWidth="1"/>
    <col min="4876" max="4876" width="5.375" style="103" customWidth="1"/>
    <col min="4877" max="4877" width="7.75" style="103" customWidth="1"/>
    <col min="4878" max="4878" width="10.125" style="103" customWidth="1"/>
    <col min="4879" max="4879" width="8.25" style="103" customWidth="1"/>
    <col min="4880" max="4880" width="9.375" style="103" customWidth="1"/>
    <col min="4881" max="4881" width="9.875" style="103" customWidth="1"/>
    <col min="4882" max="4882" width="9.625" style="103" customWidth="1"/>
    <col min="4883" max="4883" width="4" style="103" customWidth="1"/>
    <col min="4884" max="4884" width="11.5" style="103" bestFit="1" customWidth="1"/>
    <col min="4885" max="4885" width="10.75" style="103" customWidth="1"/>
    <col min="4886" max="4886" width="11.125" style="103" customWidth="1"/>
    <col min="4887" max="4887" width="13.25" style="103" bestFit="1" customWidth="1"/>
    <col min="4888" max="5123" width="9" style="103"/>
    <col min="5124" max="5124" width="3.875" style="103" customWidth="1"/>
    <col min="5125" max="5125" width="24.125" style="103" customWidth="1"/>
    <col min="5126" max="5126" width="5.25" style="103" customWidth="1"/>
    <col min="5127" max="5127" width="5" style="103" customWidth="1"/>
    <col min="5128" max="5128" width="5.25" style="103" customWidth="1"/>
    <col min="5129" max="5129" width="7.75" style="103" customWidth="1"/>
    <col min="5130" max="5130" width="9" style="103"/>
    <col min="5131" max="5131" width="5.625" style="103" customWidth="1"/>
    <col min="5132" max="5132" width="5.375" style="103" customWidth="1"/>
    <col min="5133" max="5133" width="7.75" style="103" customWidth="1"/>
    <col min="5134" max="5134" width="10.125" style="103" customWidth="1"/>
    <col min="5135" max="5135" width="8.25" style="103" customWidth="1"/>
    <col min="5136" max="5136" width="9.375" style="103" customWidth="1"/>
    <col min="5137" max="5137" width="9.875" style="103" customWidth="1"/>
    <col min="5138" max="5138" width="9.625" style="103" customWidth="1"/>
    <col min="5139" max="5139" width="4" style="103" customWidth="1"/>
    <col min="5140" max="5140" width="11.5" style="103" bestFit="1" customWidth="1"/>
    <col min="5141" max="5141" width="10.75" style="103" customWidth="1"/>
    <col min="5142" max="5142" width="11.125" style="103" customWidth="1"/>
    <col min="5143" max="5143" width="13.25" style="103" bestFit="1" customWidth="1"/>
    <col min="5144" max="5379" width="9" style="103"/>
    <col min="5380" max="5380" width="3.875" style="103" customWidth="1"/>
    <col min="5381" max="5381" width="24.125" style="103" customWidth="1"/>
    <col min="5382" max="5382" width="5.25" style="103" customWidth="1"/>
    <col min="5383" max="5383" width="5" style="103" customWidth="1"/>
    <col min="5384" max="5384" width="5.25" style="103" customWidth="1"/>
    <col min="5385" max="5385" width="7.75" style="103" customWidth="1"/>
    <col min="5386" max="5386" width="9" style="103"/>
    <col min="5387" max="5387" width="5.625" style="103" customWidth="1"/>
    <col min="5388" max="5388" width="5.375" style="103" customWidth="1"/>
    <col min="5389" max="5389" width="7.75" style="103" customWidth="1"/>
    <col min="5390" max="5390" width="10.125" style="103" customWidth="1"/>
    <col min="5391" max="5391" width="8.25" style="103" customWidth="1"/>
    <col min="5392" max="5392" width="9.375" style="103" customWidth="1"/>
    <col min="5393" max="5393" width="9.875" style="103" customWidth="1"/>
    <col min="5394" max="5394" width="9.625" style="103" customWidth="1"/>
    <col min="5395" max="5395" width="4" style="103" customWidth="1"/>
    <col min="5396" max="5396" width="11.5" style="103" bestFit="1" customWidth="1"/>
    <col min="5397" max="5397" width="10.75" style="103" customWidth="1"/>
    <col min="5398" max="5398" width="11.125" style="103" customWidth="1"/>
    <col min="5399" max="5399" width="13.25" style="103" bestFit="1" customWidth="1"/>
    <col min="5400" max="5635" width="9" style="103"/>
    <col min="5636" max="5636" width="3.875" style="103" customWidth="1"/>
    <col min="5637" max="5637" width="24.125" style="103" customWidth="1"/>
    <col min="5638" max="5638" width="5.25" style="103" customWidth="1"/>
    <col min="5639" max="5639" width="5" style="103" customWidth="1"/>
    <col min="5640" max="5640" width="5.25" style="103" customWidth="1"/>
    <col min="5641" max="5641" width="7.75" style="103" customWidth="1"/>
    <col min="5642" max="5642" width="9" style="103"/>
    <col min="5643" max="5643" width="5.625" style="103" customWidth="1"/>
    <col min="5644" max="5644" width="5.375" style="103" customWidth="1"/>
    <col min="5645" max="5645" width="7.75" style="103" customWidth="1"/>
    <col min="5646" max="5646" width="10.125" style="103" customWidth="1"/>
    <col min="5647" max="5647" width="8.25" style="103" customWidth="1"/>
    <col min="5648" max="5648" width="9.375" style="103" customWidth="1"/>
    <col min="5649" max="5649" width="9.875" style="103" customWidth="1"/>
    <col min="5650" max="5650" width="9.625" style="103" customWidth="1"/>
    <col min="5651" max="5651" width="4" style="103" customWidth="1"/>
    <col min="5652" max="5652" width="11.5" style="103" bestFit="1" customWidth="1"/>
    <col min="5653" max="5653" width="10.75" style="103" customWidth="1"/>
    <col min="5654" max="5654" width="11.125" style="103" customWidth="1"/>
    <col min="5655" max="5655" width="13.25" style="103" bestFit="1" customWidth="1"/>
    <col min="5656" max="5891" width="9" style="103"/>
    <col min="5892" max="5892" width="3.875" style="103" customWidth="1"/>
    <col min="5893" max="5893" width="24.125" style="103" customWidth="1"/>
    <col min="5894" max="5894" width="5.25" style="103" customWidth="1"/>
    <col min="5895" max="5895" width="5" style="103" customWidth="1"/>
    <col min="5896" max="5896" width="5.25" style="103" customWidth="1"/>
    <col min="5897" max="5897" width="7.75" style="103" customWidth="1"/>
    <col min="5898" max="5898" width="9" style="103"/>
    <col min="5899" max="5899" width="5.625" style="103" customWidth="1"/>
    <col min="5900" max="5900" width="5.375" style="103" customWidth="1"/>
    <col min="5901" max="5901" width="7.75" style="103" customWidth="1"/>
    <col min="5902" max="5902" width="10.125" style="103" customWidth="1"/>
    <col min="5903" max="5903" width="8.25" style="103" customWidth="1"/>
    <col min="5904" max="5904" width="9.375" style="103" customWidth="1"/>
    <col min="5905" max="5905" width="9.875" style="103" customWidth="1"/>
    <col min="5906" max="5906" width="9.625" style="103" customWidth="1"/>
    <col min="5907" max="5907" width="4" style="103" customWidth="1"/>
    <col min="5908" max="5908" width="11.5" style="103" bestFit="1" customWidth="1"/>
    <col min="5909" max="5909" width="10.75" style="103" customWidth="1"/>
    <col min="5910" max="5910" width="11.125" style="103" customWidth="1"/>
    <col min="5911" max="5911" width="13.25" style="103" bestFit="1" customWidth="1"/>
    <col min="5912" max="6147" width="9" style="103"/>
    <col min="6148" max="6148" width="3.875" style="103" customWidth="1"/>
    <col min="6149" max="6149" width="24.125" style="103" customWidth="1"/>
    <col min="6150" max="6150" width="5.25" style="103" customWidth="1"/>
    <col min="6151" max="6151" width="5" style="103" customWidth="1"/>
    <col min="6152" max="6152" width="5.25" style="103" customWidth="1"/>
    <col min="6153" max="6153" width="7.75" style="103" customWidth="1"/>
    <col min="6154" max="6154" width="9" style="103"/>
    <col min="6155" max="6155" width="5.625" style="103" customWidth="1"/>
    <col min="6156" max="6156" width="5.375" style="103" customWidth="1"/>
    <col min="6157" max="6157" width="7.75" style="103" customWidth="1"/>
    <col min="6158" max="6158" width="10.125" style="103" customWidth="1"/>
    <col min="6159" max="6159" width="8.25" style="103" customWidth="1"/>
    <col min="6160" max="6160" width="9.375" style="103" customWidth="1"/>
    <col min="6161" max="6161" width="9.875" style="103" customWidth="1"/>
    <col min="6162" max="6162" width="9.625" style="103" customWidth="1"/>
    <col min="6163" max="6163" width="4" style="103" customWidth="1"/>
    <col min="6164" max="6164" width="11.5" style="103" bestFit="1" customWidth="1"/>
    <col min="6165" max="6165" width="10.75" style="103" customWidth="1"/>
    <col min="6166" max="6166" width="11.125" style="103" customWidth="1"/>
    <col min="6167" max="6167" width="13.25" style="103" bestFit="1" customWidth="1"/>
    <col min="6168" max="6403" width="9" style="103"/>
    <col min="6404" max="6404" width="3.875" style="103" customWidth="1"/>
    <col min="6405" max="6405" width="24.125" style="103" customWidth="1"/>
    <col min="6406" max="6406" width="5.25" style="103" customWidth="1"/>
    <col min="6407" max="6407" width="5" style="103" customWidth="1"/>
    <col min="6408" max="6408" width="5.25" style="103" customWidth="1"/>
    <col min="6409" max="6409" width="7.75" style="103" customWidth="1"/>
    <col min="6410" max="6410" width="9" style="103"/>
    <col min="6411" max="6411" width="5.625" style="103" customWidth="1"/>
    <col min="6412" max="6412" width="5.375" style="103" customWidth="1"/>
    <col min="6413" max="6413" width="7.75" style="103" customWidth="1"/>
    <col min="6414" max="6414" width="10.125" style="103" customWidth="1"/>
    <col min="6415" max="6415" width="8.25" style="103" customWidth="1"/>
    <col min="6416" max="6416" width="9.375" style="103" customWidth="1"/>
    <col min="6417" max="6417" width="9.875" style="103" customWidth="1"/>
    <col min="6418" max="6418" width="9.625" style="103" customWidth="1"/>
    <col min="6419" max="6419" width="4" style="103" customWidth="1"/>
    <col min="6420" max="6420" width="11.5" style="103" bestFit="1" customWidth="1"/>
    <col min="6421" max="6421" width="10.75" style="103" customWidth="1"/>
    <col min="6422" max="6422" width="11.125" style="103" customWidth="1"/>
    <col min="6423" max="6423" width="13.25" style="103" bestFit="1" customWidth="1"/>
    <col min="6424" max="6659" width="9" style="103"/>
    <col min="6660" max="6660" width="3.875" style="103" customWidth="1"/>
    <col min="6661" max="6661" width="24.125" style="103" customWidth="1"/>
    <col min="6662" max="6662" width="5.25" style="103" customWidth="1"/>
    <col min="6663" max="6663" width="5" style="103" customWidth="1"/>
    <col min="6664" max="6664" width="5.25" style="103" customWidth="1"/>
    <col min="6665" max="6665" width="7.75" style="103" customWidth="1"/>
    <col min="6666" max="6666" width="9" style="103"/>
    <col min="6667" max="6667" width="5.625" style="103" customWidth="1"/>
    <col min="6668" max="6668" width="5.375" style="103" customWidth="1"/>
    <col min="6669" max="6669" width="7.75" style="103" customWidth="1"/>
    <col min="6670" max="6670" width="10.125" style="103" customWidth="1"/>
    <col min="6671" max="6671" width="8.25" style="103" customWidth="1"/>
    <col min="6672" max="6672" width="9.375" style="103" customWidth="1"/>
    <col min="6673" max="6673" width="9.875" style="103" customWidth="1"/>
    <col min="6674" max="6674" width="9.625" style="103" customWidth="1"/>
    <col min="6675" max="6675" width="4" style="103" customWidth="1"/>
    <col min="6676" max="6676" width="11.5" style="103" bestFit="1" customWidth="1"/>
    <col min="6677" max="6677" width="10.75" style="103" customWidth="1"/>
    <col min="6678" max="6678" width="11.125" style="103" customWidth="1"/>
    <col min="6679" max="6679" width="13.25" style="103" bestFit="1" customWidth="1"/>
    <col min="6680" max="6915" width="9" style="103"/>
    <col min="6916" max="6916" width="3.875" style="103" customWidth="1"/>
    <col min="6917" max="6917" width="24.125" style="103" customWidth="1"/>
    <col min="6918" max="6918" width="5.25" style="103" customWidth="1"/>
    <col min="6919" max="6919" width="5" style="103" customWidth="1"/>
    <col min="6920" max="6920" width="5.25" style="103" customWidth="1"/>
    <col min="6921" max="6921" width="7.75" style="103" customWidth="1"/>
    <col min="6922" max="6922" width="9" style="103"/>
    <col min="6923" max="6923" width="5.625" style="103" customWidth="1"/>
    <col min="6924" max="6924" width="5.375" style="103" customWidth="1"/>
    <col min="6925" max="6925" width="7.75" style="103" customWidth="1"/>
    <col min="6926" max="6926" width="10.125" style="103" customWidth="1"/>
    <col min="6927" max="6927" width="8.25" style="103" customWidth="1"/>
    <col min="6928" max="6928" width="9.375" style="103" customWidth="1"/>
    <col min="6929" max="6929" width="9.875" style="103" customWidth="1"/>
    <col min="6930" max="6930" width="9.625" style="103" customWidth="1"/>
    <col min="6931" max="6931" width="4" style="103" customWidth="1"/>
    <col min="6932" max="6932" width="11.5" style="103" bestFit="1" customWidth="1"/>
    <col min="6933" max="6933" width="10.75" style="103" customWidth="1"/>
    <col min="6934" max="6934" width="11.125" style="103" customWidth="1"/>
    <col min="6935" max="6935" width="13.25" style="103" bestFit="1" customWidth="1"/>
    <col min="6936" max="7171" width="9" style="103"/>
    <col min="7172" max="7172" width="3.875" style="103" customWidth="1"/>
    <col min="7173" max="7173" width="24.125" style="103" customWidth="1"/>
    <col min="7174" max="7174" width="5.25" style="103" customWidth="1"/>
    <col min="7175" max="7175" width="5" style="103" customWidth="1"/>
    <col min="7176" max="7176" width="5.25" style="103" customWidth="1"/>
    <col min="7177" max="7177" width="7.75" style="103" customWidth="1"/>
    <col min="7178" max="7178" width="9" style="103"/>
    <col min="7179" max="7179" width="5.625" style="103" customWidth="1"/>
    <col min="7180" max="7180" width="5.375" style="103" customWidth="1"/>
    <col min="7181" max="7181" width="7.75" style="103" customWidth="1"/>
    <col min="7182" max="7182" width="10.125" style="103" customWidth="1"/>
    <col min="7183" max="7183" width="8.25" style="103" customWidth="1"/>
    <col min="7184" max="7184" width="9.375" style="103" customWidth="1"/>
    <col min="7185" max="7185" width="9.875" style="103" customWidth="1"/>
    <col min="7186" max="7186" width="9.625" style="103" customWidth="1"/>
    <col min="7187" max="7187" width="4" style="103" customWidth="1"/>
    <col min="7188" max="7188" width="11.5" style="103" bestFit="1" customWidth="1"/>
    <col min="7189" max="7189" width="10.75" style="103" customWidth="1"/>
    <col min="7190" max="7190" width="11.125" style="103" customWidth="1"/>
    <col min="7191" max="7191" width="13.25" style="103" bestFit="1" customWidth="1"/>
    <col min="7192" max="7427" width="9" style="103"/>
    <col min="7428" max="7428" width="3.875" style="103" customWidth="1"/>
    <col min="7429" max="7429" width="24.125" style="103" customWidth="1"/>
    <col min="7430" max="7430" width="5.25" style="103" customWidth="1"/>
    <col min="7431" max="7431" width="5" style="103" customWidth="1"/>
    <col min="7432" max="7432" width="5.25" style="103" customWidth="1"/>
    <col min="7433" max="7433" width="7.75" style="103" customWidth="1"/>
    <col min="7434" max="7434" width="9" style="103"/>
    <col min="7435" max="7435" width="5.625" style="103" customWidth="1"/>
    <col min="7436" max="7436" width="5.375" style="103" customWidth="1"/>
    <col min="7437" max="7437" width="7.75" style="103" customWidth="1"/>
    <col min="7438" max="7438" width="10.125" style="103" customWidth="1"/>
    <col min="7439" max="7439" width="8.25" style="103" customWidth="1"/>
    <col min="7440" max="7440" width="9.375" style="103" customWidth="1"/>
    <col min="7441" max="7441" width="9.875" style="103" customWidth="1"/>
    <col min="7442" max="7442" width="9.625" style="103" customWidth="1"/>
    <col min="7443" max="7443" width="4" style="103" customWidth="1"/>
    <col min="7444" max="7444" width="11.5" style="103" bestFit="1" customWidth="1"/>
    <col min="7445" max="7445" width="10.75" style="103" customWidth="1"/>
    <col min="7446" max="7446" width="11.125" style="103" customWidth="1"/>
    <col min="7447" max="7447" width="13.25" style="103" bestFit="1" customWidth="1"/>
    <col min="7448" max="7683" width="9" style="103"/>
    <col min="7684" max="7684" width="3.875" style="103" customWidth="1"/>
    <col min="7685" max="7685" width="24.125" style="103" customWidth="1"/>
    <col min="7686" max="7686" width="5.25" style="103" customWidth="1"/>
    <col min="7687" max="7687" width="5" style="103" customWidth="1"/>
    <col min="7688" max="7688" width="5.25" style="103" customWidth="1"/>
    <col min="7689" max="7689" width="7.75" style="103" customWidth="1"/>
    <col min="7690" max="7690" width="9" style="103"/>
    <col min="7691" max="7691" width="5.625" style="103" customWidth="1"/>
    <col min="7692" max="7692" width="5.375" style="103" customWidth="1"/>
    <col min="7693" max="7693" width="7.75" style="103" customWidth="1"/>
    <col min="7694" max="7694" width="10.125" style="103" customWidth="1"/>
    <col min="7695" max="7695" width="8.25" style="103" customWidth="1"/>
    <col min="7696" max="7696" width="9.375" style="103" customWidth="1"/>
    <col min="7697" max="7697" width="9.875" style="103" customWidth="1"/>
    <col min="7698" max="7698" width="9.625" style="103" customWidth="1"/>
    <col min="7699" max="7699" width="4" style="103" customWidth="1"/>
    <col min="7700" max="7700" width="11.5" style="103" bestFit="1" customWidth="1"/>
    <col min="7701" max="7701" width="10.75" style="103" customWidth="1"/>
    <col min="7702" max="7702" width="11.125" style="103" customWidth="1"/>
    <col min="7703" max="7703" width="13.25" style="103" bestFit="1" customWidth="1"/>
    <col min="7704" max="7939" width="9" style="103"/>
    <col min="7940" max="7940" width="3.875" style="103" customWidth="1"/>
    <col min="7941" max="7941" width="24.125" style="103" customWidth="1"/>
    <col min="7942" max="7942" width="5.25" style="103" customWidth="1"/>
    <col min="7943" max="7943" width="5" style="103" customWidth="1"/>
    <col min="7944" max="7944" width="5.25" style="103" customWidth="1"/>
    <col min="7945" max="7945" width="7.75" style="103" customWidth="1"/>
    <col min="7946" max="7946" width="9" style="103"/>
    <col min="7947" max="7947" width="5.625" style="103" customWidth="1"/>
    <col min="7948" max="7948" width="5.375" style="103" customWidth="1"/>
    <col min="7949" max="7949" width="7.75" style="103" customWidth="1"/>
    <col min="7950" max="7950" width="10.125" style="103" customWidth="1"/>
    <col min="7951" max="7951" width="8.25" style="103" customWidth="1"/>
    <col min="7952" max="7952" width="9.375" style="103" customWidth="1"/>
    <col min="7953" max="7953" width="9.875" style="103" customWidth="1"/>
    <col min="7954" max="7954" width="9.625" style="103" customWidth="1"/>
    <col min="7955" max="7955" width="4" style="103" customWidth="1"/>
    <col min="7956" max="7956" width="11.5" style="103" bestFit="1" customWidth="1"/>
    <col min="7957" max="7957" width="10.75" style="103" customWidth="1"/>
    <col min="7958" max="7958" width="11.125" style="103" customWidth="1"/>
    <col min="7959" max="7959" width="13.25" style="103" bestFit="1" customWidth="1"/>
    <col min="7960" max="8195" width="9" style="103"/>
    <col min="8196" max="8196" width="3.875" style="103" customWidth="1"/>
    <col min="8197" max="8197" width="24.125" style="103" customWidth="1"/>
    <col min="8198" max="8198" width="5.25" style="103" customWidth="1"/>
    <col min="8199" max="8199" width="5" style="103" customWidth="1"/>
    <col min="8200" max="8200" width="5.25" style="103" customWidth="1"/>
    <col min="8201" max="8201" width="7.75" style="103" customWidth="1"/>
    <col min="8202" max="8202" width="9" style="103"/>
    <col min="8203" max="8203" width="5.625" style="103" customWidth="1"/>
    <col min="8204" max="8204" width="5.375" style="103" customWidth="1"/>
    <col min="8205" max="8205" width="7.75" style="103" customWidth="1"/>
    <col min="8206" max="8206" width="10.125" style="103" customWidth="1"/>
    <col min="8207" max="8207" width="8.25" style="103" customWidth="1"/>
    <col min="8208" max="8208" width="9.375" style="103" customWidth="1"/>
    <col min="8209" max="8209" width="9.875" style="103" customWidth="1"/>
    <col min="8210" max="8210" width="9.625" style="103" customWidth="1"/>
    <col min="8211" max="8211" width="4" style="103" customWidth="1"/>
    <col min="8212" max="8212" width="11.5" style="103" bestFit="1" customWidth="1"/>
    <col min="8213" max="8213" width="10.75" style="103" customWidth="1"/>
    <col min="8214" max="8214" width="11.125" style="103" customWidth="1"/>
    <col min="8215" max="8215" width="13.25" style="103" bestFit="1" customWidth="1"/>
    <col min="8216" max="8451" width="9" style="103"/>
    <col min="8452" max="8452" width="3.875" style="103" customWidth="1"/>
    <col min="8453" max="8453" width="24.125" style="103" customWidth="1"/>
    <col min="8454" max="8454" width="5.25" style="103" customWidth="1"/>
    <col min="8455" max="8455" width="5" style="103" customWidth="1"/>
    <col min="8456" max="8456" width="5.25" style="103" customWidth="1"/>
    <col min="8457" max="8457" width="7.75" style="103" customWidth="1"/>
    <col min="8458" max="8458" width="9" style="103"/>
    <col min="8459" max="8459" width="5.625" style="103" customWidth="1"/>
    <col min="8460" max="8460" width="5.375" style="103" customWidth="1"/>
    <col min="8461" max="8461" width="7.75" style="103" customWidth="1"/>
    <col min="8462" max="8462" width="10.125" style="103" customWidth="1"/>
    <col min="8463" max="8463" width="8.25" style="103" customWidth="1"/>
    <col min="8464" max="8464" width="9.375" style="103" customWidth="1"/>
    <col min="8465" max="8465" width="9.875" style="103" customWidth="1"/>
    <col min="8466" max="8466" width="9.625" style="103" customWidth="1"/>
    <col min="8467" max="8467" width="4" style="103" customWidth="1"/>
    <col min="8468" max="8468" width="11.5" style="103" bestFit="1" customWidth="1"/>
    <col min="8469" max="8469" width="10.75" style="103" customWidth="1"/>
    <col min="8470" max="8470" width="11.125" style="103" customWidth="1"/>
    <col min="8471" max="8471" width="13.25" style="103" bestFit="1" customWidth="1"/>
    <col min="8472" max="8707" width="9" style="103"/>
    <col min="8708" max="8708" width="3.875" style="103" customWidth="1"/>
    <col min="8709" max="8709" width="24.125" style="103" customWidth="1"/>
    <col min="8710" max="8710" width="5.25" style="103" customWidth="1"/>
    <col min="8711" max="8711" width="5" style="103" customWidth="1"/>
    <col min="8712" max="8712" width="5.25" style="103" customWidth="1"/>
    <col min="8713" max="8713" width="7.75" style="103" customWidth="1"/>
    <col min="8714" max="8714" width="9" style="103"/>
    <col min="8715" max="8715" width="5.625" style="103" customWidth="1"/>
    <col min="8716" max="8716" width="5.375" style="103" customWidth="1"/>
    <col min="8717" max="8717" width="7.75" style="103" customWidth="1"/>
    <col min="8718" max="8718" width="10.125" style="103" customWidth="1"/>
    <col min="8719" max="8719" width="8.25" style="103" customWidth="1"/>
    <col min="8720" max="8720" width="9.375" style="103" customWidth="1"/>
    <col min="8721" max="8721" width="9.875" style="103" customWidth="1"/>
    <col min="8722" max="8722" width="9.625" style="103" customWidth="1"/>
    <col min="8723" max="8723" width="4" style="103" customWidth="1"/>
    <col min="8724" max="8724" width="11.5" style="103" bestFit="1" customWidth="1"/>
    <col min="8725" max="8725" width="10.75" style="103" customWidth="1"/>
    <col min="8726" max="8726" width="11.125" style="103" customWidth="1"/>
    <col min="8727" max="8727" width="13.25" style="103" bestFit="1" customWidth="1"/>
    <col min="8728" max="8963" width="9" style="103"/>
    <col min="8964" max="8964" width="3.875" style="103" customWidth="1"/>
    <col min="8965" max="8965" width="24.125" style="103" customWidth="1"/>
    <col min="8966" max="8966" width="5.25" style="103" customWidth="1"/>
    <col min="8967" max="8967" width="5" style="103" customWidth="1"/>
    <col min="8968" max="8968" width="5.25" style="103" customWidth="1"/>
    <col min="8969" max="8969" width="7.75" style="103" customWidth="1"/>
    <col min="8970" max="8970" width="9" style="103"/>
    <col min="8971" max="8971" width="5.625" style="103" customWidth="1"/>
    <col min="8972" max="8972" width="5.375" style="103" customWidth="1"/>
    <col min="8973" max="8973" width="7.75" style="103" customWidth="1"/>
    <col min="8974" max="8974" width="10.125" style="103" customWidth="1"/>
    <col min="8975" max="8975" width="8.25" style="103" customWidth="1"/>
    <col min="8976" max="8976" width="9.375" style="103" customWidth="1"/>
    <col min="8977" max="8977" width="9.875" style="103" customWidth="1"/>
    <col min="8978" max="8978" width="9.625" style="103" customWidth="1"/>
    <col min="8979" max="8979" width="4" style="103" customWidth="1"/>
    <col min="8980" max="8980" width="11.5" style="103" bestFit="1" customWidth="1"/>
    <col min="8981" max="8981" width="10.75" style="103" customWidth="1"/>
    <col min="8982" max="8982" width="11.125" style="103" customWidth="1"/>
    <col min="8983" max="8983" width="13.25" style="103" bestFit="1" customWidth="1"/>
    <col min="8984" max="9219" width="9" style="103"/>
    <col min="9220" max="9220" width="3.875" style="103" customWidth="1"/>
    <col min="9221" max="9221" width="24.125" style="103" customWidth="1"/>
    <col min="9222" max="9222" width="5.25" style="103" customWidth="1"/>
    <col min="9223" max="9223" width="5" style="103" customWidth="1"/>
    <col min="9224" max="9224" width="5.25" style="103" customWidth="1"/>
    <col min="9225" max="9225" width="7.75" style="103" customWidth="1"/>
    <col min="9226" max="9226" width="9" style="103"/>
    <col min="9227" max="9227" width="5.625" style="103" customWidth="1"/>
    <col min="9228" max="9228" width="5.375" style="103" customWidth="1"/>
    <col min="9229" max="9229" width="7.75" style="103" customWidth="1"/>
    <col min="9230" max="9230" width="10.125" style="103" customWidth="1"/>
    <col min="9231" max="9231" width="8.25" style="103" customWidth="1"/>
    <col min="9232" max="9232" width="9.375" style="103" customWidth="1"/>
    <col min="9233" max="9233" width="9.875" style="103" customWidth="1"/>
    <col min="9234" max="9234" width="9.625" style="103" customWidth="1"/>
    <col min="9235" max="9235" width="4" style="103" customWidth="1"/>
    <col min="9236" max="9236" width="11.5" style="103" bestFit="1" customWidth="1"/>
    <col min="9237" max="9237" width="10.75" style="103" customWidth="1"/>
    <col min="9238" max="9238" width="11.125" style="103" customWidth="1"/>
    <col min="9239" max="9239" width="13.25" style="103" bestFit="1" customWidth="1"/>
    <col min="9240" max="9475" width="9" style="103"/>
    <col min="9476" max="9476" width="3.875" style="103" customWidth="1"/>
    <col min="9477" max="9477" width="24.125" style="103" customWidth="1"/>
    <col min="9478" max="9478" width="5.25" style="103" customWidth="1"/>
    <col min="9479" max="9479" width="5" style="103" customWidth="1"/>
    <col min="9480" max="9480" width="5.25" style="103" customWidth="1"/>
    <col min="9481" max="9481" width="7.75" style="103" customWidth="1"/>
    <col min="9482" max="9482" width="9" style="103"/>
    <col min="9483" max="9483" width="5.625" style="103" customWidth="1"/>
    <col min="9484" max="9484" width="5.375" style="103" customWidth="1"/>
    <col min="9485" max="9485" width="7.75" style="103" customWidth="1"/>
    <col min="9486" max="9486" width="10.125" style="103" customWidth="1"/>
    <col min="9487" max="9487" width="8.25" style="103" customWidth="1"/>
    <col min="9488" max="9488" width="9.375" style="103" customWidth="1"/>
    <col min="9489" max="9489" width="9.875" style="103" customWidth="1"/>
    <col min="9490" max="9490" width="9.625" style="103" customWidth="1"/>
    <col min="9491" max="9491" width="4" style="103" customWidth="1"/>
    <col min="9492" max="9492" width="11.5" style="103" bestFit="1" customWidth="1"/>
    <col min="9493" max="9493" width="10.75" style="103" customWidth="1"/>
    <col min="9494" max="9494" width="11.125" style="103" customWidth="1"/>
    <col min="9495" max="9495" width="13.25" style="103" bestFit="1" customWidth="1"/>
    <col min="9496" max="9731" width="9" style="103"/>
    <col min="9732" max="9732" width="3.875" style="103" customWidth="1"/>
    <col min="9733" max="9733" width="24.125" style="103" customWidth="1"/>
    <col min="9734" max="9734" width="5.25" style="103" customWidth="1"/>
    <col min="9735" max="9735" width="5" style="103" customWidth="1"/>
    <col min="9736" max="9736" width="5.25" style="103" customWidth="1"/>
    <col min="9737" max="9737" width="7.75" style="103" customWidth="1"/>
    <col min="9738" max="9738" width="9" style="103"/>
    <col min="9739" max="9739" width="5.625" style="103" customWidth="1"/>
    <col min="9740" max="9740" width="5.375" style="103" customWidth="1"/>
    <col min="9741" max="9741" width="7.75" style="103" customWidth="1"/>
    <col min="9742" max="9742" width="10.125" style="103" customWidth="1"/>
    <col min="9743" max="9743" width="8.25" style="103" customWidth="1"/>
    <col min="9744" max="9744" width="9.375" style="103" customWidth="1"/>
    <col min="9745" max="9745" width="9.875" style="103" customWidth="1"/>
    <col min="9746" max="9746" width="9.625" style="103" customWidth="1"/>
    <col min="9747" max="9747" width="4" style="103" customWidth="1"/>
    <col min="9748" max="9748" width="11.5" style="103" bestFit="1" customWidth="1"/>
    <col min="9749" max="9749" width="10.75" style="103" customWidth="1"/>
    <col min="9750" max="9750" width="11.125" style="103" customWidth="1"/>
    <col min="9751" max="9751" width="13.25" style="103" bestFit="1" customWidth="1"/>
    <col min="9752" max="9987" width="9" style="103"/>
    <col min="9988" max="9988" width="3.875" style="103" customWidth="1"/>
    <col min="9989" max="9989" width="24.125" style="103" customWidth="1"/>
    <col min="9990" max="9990" width="5.25" style="103" customWidth="1"/>
    <col min="9991" max="9991" width="5" style="103" customWidth="1"/>
    <col min="9992" max="9992" width="5.25" style="103" customWidth="1"/>
    <col min="9993" max="9993" width="7.75" style="103" customWidth="1"/>
    <col min="9994" max="9994" width="9" style="103"/>
    <col min="9995" max="9995" width="5.625" style="103" customWidth="1"/>
    <col min="9996" max="9996" width="5.375" style="103" customWidth="1"/>
    <col min="9997" max="9997" width="7.75" style="103" customWidth="1"/>
    <col min="9998" max="9998" width="10.125" style="103" customWidth="1"/>
    <col min="9999" max="9999" width="8.25" style="103" customWidth="1"/>
    <col min="10000" max="10000" width="9.375" style="103" customWidth="1"/>
    <col min="10001" max="10001" width="9.875" style="103" customWidth="1"/>
    <col min="10002" max="10002" width="9.625" style="103" customWidth="1"/>
    <col min="10003" max="10003" width="4" style="103" customWidth="1"/>
    <col min="10004" max="10004" width="11.5" style="103" bestFit="1" customWidth="1"/>
    <col min="10005" max="10005" width="10.75" style="103" customWidth="1"/>
    <col min="10006" max="10006" width="11.125" style="103" customWidth="1"/>
    <col min="10007" max="10007" width="13.25" style="103" bestFit="1" customWidth="1"/>
    <col min="10008" max="10243" width="9" style="103"/>
    <col min="10244" max="10244" width="3.875" style="103" customWidth="1"/>
    <col min="10245" max="10245" width="24.125" style="103" customWidth="1"/>
    <col min="10246" max="10246" width="5.25" style="103" customWidth="1"/>
    <col min="10247" max="10247" width="5" style="103" customWidth="1"/>
    <col min="10248" max="10248" width="5.25" style="103" customWidth="1"/>
    <col min="10249" max="10249" width="7.75" style="103" customWidth="1"/>
    <col min="10250" max="10250" width="9" style="103"/>
    <col min="10251" max="10251" width="5.625" style="103" customWidth="1"/>
    <col min="10252" max="10252" width="5.375" style="103" customWidth="1"/>
    <col min="10253" max="10253" width="7.75" style="103" customWidth="1"/>
    <col min="10254" max="10254" width="10.125" style="103" customWidth="1"/>
    <col min="10255" max="10255" width="8.25" style="103" customWidth="1"/>
    <col min="10256" max="10256" width="9.375" style="103" customWidth="1"/>
    <col min="10257" max="10257" width="9.875" style="103" customWidth="1"/>
    <col min="10258" max="10258" width="9.625" style="103" customWidth="1"/>
    <col min="10259" max="10259" width="4" style="103" customWidth="1"/>
    <col min="10260" max="10260" width="11.5" style="103" bestFit="1" customWidth="1"/>
    <col min="10261" max="10261" width="10.75" style="103" customWidth="1"/>
    <col min="10262" max="10262" width="11.125" style="103" customWidth="1"/>
    <col min="10263" max="10263" width="13.25" style="103" bestFit="1" customWidth="1"/>
    <col min="10264" max="10499" width="9" style="103"/>
    <col min="10500" max="10500" width="3.875" style="103" customWidth="1"/>
    <col min="10501" max="10501" width="24.125" style="103" customWidth="1"/>
    <col min="10502" max="10502" width="5.25" style="103" customWidth="1"/>
    <col min="10503" max="10503" width="5" style="103" customWidth="1"/>
    <col min="10504" max="10504" width="5.25" style="103" customWidth="1"/>
    <col min="10505" max="10505" width="7.75" style="103" customWidth="1"/>
    <col min="10506" max="10506" width="9" style="103"/>
    <col min="10507" max="10507" width="5.625" style="103" customWidth="1"/>
    <col min="10508" max="10508" width="5.375" style="103" customWidth="1"/>
    <col min="10509" max="10509" width="7.75" style="103" customWidth="1"/>
    <col min="10510" max="10510" width="10.125" style="103" customWidth="1"/>
    <col min="10511" max="10511" width="8.25" style="103" customWidth="1"/>
    <col min="10512" max="10512" width="9.375" style="103" customWidth="1"/>
    <col min="10513" max="10513" width="9.875" style="103" customWidth="1"/>
    <col min="10514" max="10514" width="9.625" style="103" customWidth="1"/>
    <col min="10515" max="10515" width="4" style="103" customWidth="1"/>
    <col min="10516" max="10516" width="11.5" style="103" bestFit="1" customWidth="1"/>
    <col min="10517" max="10517" width="10.75" style="103" customWidth="1"/>
    <col min="10518" max="10518" width="11.125" style="103" customWidth="1"/>
    <col min="10519" max="10519" width="13.25" style="103" bestFit="1" customWidth="1"/>
    <col min="10520" max="10755" width="9" style="103"/>
    <col min="10756" max="10756" width="3.875" style="103" customWidth="1"/>
    <col min="10757" max="10757" width="24.125" style="103" customWidth="1"/>
    <col min="10758" max="10758" width="5.25" style="103" customWidth="1"/>
    <col min="10759" max="10759" width="5" style="103" customWidth="1"/>
    <col min="10760" max="10760" width="5.25" style="103" customWidth="1"/>
    <col min="10761" max="10761" width="7.75" style="103" customWidth="1"/>
    <col min="10762" max="10762" width="9" style="103"/>
    <col min="10763" max="10763" width="5.625" style="103" customWidth="1"/>
    <col min="10764" max="10764" width="5.375" style="103" customWidth="1"/>
    <col min="10765" max="10765" width="7.75" style="103" customWidth="1"/>
    <col min="10766" max="10766" width="10.125" style="103" customWidth="1"/>
    <col min="10767" max="10767" width="8.25" style="103" customWidth="1"/>
    <col min="10768" max="10768" width="9.375" style="103" customWidth="1"/>
    <col min="10769" max="10769" width="9.875" style="103" customWidth="1"/>
    <col min="10770" max="10770" width="9.625" style="103" customWidth="1"/>
    <col min="10771" max="10771" width="4" style="103" customWidth="1"/>
    <col min="10772" max="10772" width="11.5" style="103" bestFit="1" customWidth="1"/>
    <col min="10773" max="10773" width="10.75" style="103" customWidth="1"/>
    <col min="10774" max="10774" width="11.125" style="103" customWidth="1"/>
    <col min="10775" max="10775" width="13.25" style="103" bestFit="1" customWidth="1"/>
    <col min="10776" max="11011" width="9" style="103"/>
    <col min="11012" max="11012" width="3.875" style="103" customWidth="1"/>
    <col min="11013" max="11013" width="24.125" style="103" customWidth="1"/>
    <col min="11014" max="11014" width="5.25" style="103" customWidth="1"/>
    <col min="11015" max="11015" width="5" style="103" customWidth="1"/>
    <col min="11016" max="11016" width="5.25" style="103" customWidth="1"/>
    <col min="11017" max="11017" width="7.75" style="103" customWidth="1"/>
    <col min="11018" max="11018" width="9" style="103"/>
    <col min="11019" max="11019" width="5.625" style="103" customWidth="1"/>
    <col min="11020" max="11020" width="5.375" style="103" customWidth="1"/>
    <col min="11021" max="11021" width="7.75" style="103" customWidth="1"/>
    <col min="11022" max="11022" width="10.125" style="103" customWidth="1"/>
    <col min="11023" max="11023" width="8.25" style="103" customWidth="1"/>
    <col min="11024" max="11024" width="9.375" style="103" customWidth="1"/>
    <col min="11025" max="11025" width="9.875" style="103" customWidth="1"/>
    <col min="11026" max="11026" width="9.625" style="103" customWidth="1"/>
    <col min="11027" max="11027" width="4" style="103" customWidth="1"/>
    <col min="11028" max="11028" width="11.5" style="103" bestFit="1" customWidth="1"/>
    <col min="11029" max="11029" width="10.75" style="103" customWidth="1"/>
    <col min="11030" max="11030" width="11.125" style="103" customWidth="1"/>
    <col min="11031" max="11031" width="13.25" style="103" bestFit="1" customWidth="1"/>
    <col min="11032" max="11267" width="9" style="103"/>
    <col min="11268" max="11268" width="3.875" style="103" customWidth="1"/>
    <col min="11269" max="11269" width="24.125" style="103" customWidth="1"/>
    <col min="11270" max="11270" width="5.25" style="103" customWidth="1"/>
    <col min="11271" max="11271" width="5" style="103" customWidth="1"/>
    <col min="11272" max="11272" width="5.25" style="103" customWidth="1"/>
    <col min="11273" max="11273" width="7.75" style="103" customWidth="1"/>
    <col min="11274" max="11274" width="9" style="103"/>
    <col min="11275" max="11275" width="5.625" style="103" customWidth="1"/>
    <col min="11276" max="11276" width="5.375" style="103" customWidth="1"/>
    <col min="11277" max="11277" width="7.75" style="103" customWidth="1"/>
    <col min="11278" max="11278" width="10.125" style="103" customWidth="1"/>
    <col min="11279" max="11279" width="8.25" style="103" customWidth="1"/>
    <col min="11280" max="11280" width="9.375" style="103" customWidth="1"/>
    <col min="11281" max="11281" width="9.875" style="103" customWidth="1"/>
    <col min="11282" max="11282" width="9.625" style="103" customWidth="1"/>
    <col min="11283" max="11283" width="4" style="103" customWidth="1"/>
    <col min="11284" max="11284" width="11.5" style="103" bestFit="1" customWidth="1"/>
    <col min="11285" max="11285" width="10.75" style="103" customWidth="1"/>
    <col min="11286" max="11286" width="11.125" style="103" customWidth="1"/>
    <col min="11287" max="11287" width="13.25" style="103" bestFit="1" customWidth="1"/>
    <col min="11288" max="11523" width="9" style="103"/>
    <col min="11524" max="11524" width="3.875" style="103" customWidth="1"/>
    <col min="11525" max="11525" width="24.125" style="103" customWidth="1"/>
    <col min="11526" max="11526" width="5.25" style="103" customWidth="1"/>
    <col min="11527" max="11527" width="5" style="103" customWidth="1"/>
    <col min="11528" max="11528" width="5.25" style="103" customWidth="1"/>
    <col min="11529" max="11529" width="7.75" style="103" customWidth="1"/>
    <col min="11530" max="11530" width="9" style="103"/>
    <col min="11531" max="11531" width="5.625" style="103" customWidth="1"/>
    <col min="11532" max="11532" width="5.375" style="103" customWidth="1"/>
    <col min="11533" max="11533" width="7.75" style="103" customWidth="1"/>
    <col min="11534" max="11534" width="10.125" style="103" customWidth="1"/>
    <col min="11535" max="11535" width="8.25" style="103" customWidth="1"/>
    <col min="11536" max="11536" width="9.375" style="103" customWidth="1"/>
    <col min="11537" max="11537" width="9.875" style="103" customWidth="1"/>
    <col min="11538" max="11538" width="9.625" style="103" customWidth="1"/>
    <col min="11539" max="11539" width="4" style="103" customWidth="1"/>
    <col min="11540" max="11540" width="11.5" style="103" bestFit="1" customWidth="1"/>
    <col min="11541" max="11541" width="10.75" style="103" customWidth="1"/>
    <col min="11542" max="11542" width="11.125" style="103" customWidth="1"/>
    <col min="11543" max="11543" width="13.25" style="103" bestFit="1" customWidth="1"/>
    <col min="11544" max="11779" width="9" style="103"/>
    <col min="11780" max="11780" width="3.875" style="103" customWidth="1"/>
    <col min="11781" max="11781" width="24.125" style="103" customWidth="1"/>
    <col min="11782" max="11782" width="5.25" style="103" customWidth="1"/>
    <col min="11783" max="11783" width="5" style="103" customWidth="1"/>
    <col min="11784" max="11784" width="5.25" style="103" customWidth="1"/>
    <col min="11785" max="11785" width="7.75" style="103" customWidth="1"/>
    <col min="11786" max="11786" width="9" style="103"/>
    <col min="11787" max="11787" width="5.625" style="103" customWidth="1"/>
    <col min="11788" max="11788" width="5.375" style="103" customWidth="1"/>
    <col min="11789" max="11789" width="7.75" style="103" customWidth="1"/>
    <col min="11790" max="11790" width="10.125" style="103" customWidth="1"/>
    <col min="11791" max="11791" width="8.25" style="103" customWidth="1"/>
    <col min="11792" max="11792" width="9.375" style="103" customWidth="1"/>
    <col min="11793" max="11793" width="9.875" style="103" customWidth="1"/>
    <col min="11794" max="11794" width="9.625" style="103" customWidth="1"/>
    <col min="11795" max="11795" width="4" style="103" customWidth="1"/>
    <col min="11796" max="11796" width="11.5" style="103" bestFit="1" customWidth="1"/>
    <col min="11797" max="11797" width="10.75" style="103" customWidth="1"/>
    <col min="11798" max="11798" width="11.125" style="103" customWidth="1"/>
    <col min="11799" max="11799" width="13.25" style="103" bestFit="1" customWidth="1"/>
    <col min="11800" max="12035" width="9" style="103"/>
    <col min="12036" max="12036" width="3.875" style="103" customWidth="1"/>
    <col min="12037" max="12037" width="24.125" style="103" customWidth="1"/>
    <col min="12038" max="12038" width="5.25" style="103" customWidth="1"/>
    <col min="12039" max="12039" width="5" style="103" customWidth="1"/>
    <col min="12040" max="12040" width="5.25" style="103" customWidth="1"/>
    <col min="12041" max="12041" width="7.75" style="103" customWidth="1"/>
    <col min="12042" max="12042" width="9" style="103"/>
    <col min="12043" max="12043" width="5.625" style="103" customWidth="1"/>
    <col min="12044" max="12044" width="5.375" style="103" customWidth="1"/>
    <col min="12045" max="12045" width="7.75" style="103" customWidth="1"/>
    <col min="12046" max="12046" width="10.125" style="103" customWidth="1"/>
    <col min="12047" max="12047" width="8.25" style="103" customWidth="1"/>
    <col min="12048" max="12048" width="9.375" style="103" customWidth="1"/>
    <col min="12049" max="12049" width="9.875" style="103" customWidth="1"/>
    <col min="12050" max="12050" width="9.625" style="103" customWidth="1"/>
    <col min="12051" max="12051" width="4" style="103" customWidth="1"/>
    <col min="12052" max="12052" width="11.5" style="103" bestFit="1" customWidth="1"/>
    <col min="12053" max="12053" width="10.75" style="103" customWidth="1"/>
    <col min="12054" max="12054" width="11.125" style="103" customWidth="1"/>
    <col min="12055" max="12055" width="13.25" style="103" bestFit="1" customWidth="1"/>
    <col min="12056" max="12291" width="9" style="103"/>
    <col min="12292" max="12292" width="3.875" style="103" customWidth="1"/>
    <col min="12293" max="12293" width="24.125" style="103" customWidth="1"/>
    <col min="12294" max="12294" width="5.25" style="103" customWidth="1"/>
    <col min="12295" max="12295" width="5" style="103" customWidth="1"/>
    <col min="12296" max="12296" width="5.25" style="103" customWidth="1"/>
    <col min="12297" max="12297" width="7.75" style="103" customWidth="1"/>
    <col min="12298" max="12298" width="9" style="103"/>
    <col min="12299" max="12299" width="5.625" style="103" customWidth="1"/>
    <col min="12300" max="12300" width="5.375" style="103" customWidth="1"/>
    <col min="12301" max="12301" width="7.75" style="103" customWidth="1"/>
    <col min="12302" max="12302" width="10.125" style="103" customWidth="1"/>
    <col min="12303" max="12303" width="8.25" style="103" customWidth="1"/>
    <col min="12304" max="12304" width="9.375" style="103" customWidth="1"/>
    <col min="12305" max="12305" width="9.875" style="103" customWidth="1"/>
    <col min="12306" max="12306" width="9.625" style="103" customWidth="1"/>
    <col min="12307" max="12307" width="4" style="103" customWidth="1"/>
    <col min="12308" max="12308" width="11.5" style="103" bestFit="1" customWidth="1"/>
    <col min="12309" max="12309" width="10.75" style="103" customWidth="1"/>
    <col min="12310" max="12310" width="11.125" style="103" customWidth="1"/>
    <col min="12311" max="12311" width="13.25" style="103" bestFit="1" customWidth="1"/>
    <col min="12312" max="12547" width="9" style="103"/>
    <col min="12548" max="12548" width="3.875" style="103" customWidth="1"/>
    <col min="12549" max="12549" width="24.125" style="103" customWidth="1"/>
    <col min="12550" max="12550" width="5.25" style="103" customWidth="1"/>
    <col min="12551" max="12551" width="5" style="103" customWidth="1"/>
    <col min="12552" max="12552" width="5.25" style="103" customWidth="1"/>
    <col min="12553" max="12553" width="7.75" style="103" customWidth="1"/>
    <col min="12554" max="12554" width="9" style="103"/>
    <col min="12555" max="12555" width="5.625" style="103" customWidth="1"/>
    <col min="12556" max="12556" width="5.375" style="103" customWidth="1"/>
    <col min="12557" max="12557" width="7.75" style="103" customWidth="1"/>
    <col min="12558" max="12558" width="10.125" style="103" customWidth="1"/>
    <col min="12559" max="12559" width="8.25" style="103" customWidth="1"/>
    <col min="12560" max="12560" width="9.375" style="103" customWidth="1"/>
    <col min="12561" max="12561" width="9.875" style="103" customWidth="1"/>
    <col min="12562" max="12562" width="9.625" style="103" customWidth="1"/>
    <col min="12563" max="12563" width="4" style="103" customWidth="1"/>
    <col min="12564" max="12564" width="11.5" style="103" bestFit="1" customWidth="1"/>
    <col min="12565" max="12565" width="10.75" style="103" customWidth="1"/>
    <col min="12566" max="12566" width="11.125" style="103" customWidth="1"/>
    <col min="12567" max="12567" width="13.25" style="103" bestFit="1" customWidth="1"/>
    <col min="12568" max="12803" width="9" style="103"/>
    <col min="12804" max="12804" width="3.875" style="103" customWidth="1"/>
    <col min="12805" max="12805" width="24.125" style="103" customWidth="1"/>
    <col min="12806" max="12806" width="5.25" style="103" customWidth="1"/>
    <col min="12807" max="12807" width="5" style="103" customWidth="1"/>
    <col min="12808" max="12808" width="5.25" style="103" customWidth="1"/>
    <col min="12809" max="12809" width="7.75" style="103" customWidth="1"/>
    <col min="12810" max="12810" width="9" style="103"/>
    <col min="12811" max="12811" width="5.625" style="103" customWidth="1"/>
    <col min="12812" max="12812" width="5.375" style="103" customWidth="1"/>
    <col min="12813" max="12813" width="7.75" style="103" customWidth="1"/>
    <col min="12814" max="12814" width="10.125" style="103" customWidth="1"/>
    <col min="12815" max="12815" width="8.25" style="103" customWidth="1"/>
    <col min="12816" max="12816" width="9.375" style="103" customWidth="1"/>
    <col min="12817" max="12817" width="9.875" style="103" customWidth="1"/>
    <col min="12818" max="12818" width="9.625" style="103" customWidth="1"/>
    <col min="12819" max="12819" width="4" style="103" customWidth="1"/>
    <col min="12820" max="12820" width="11.5" style="103" bestFit="1" customWidth="1"/>
    <col min="12821" max="12821" width="10.75" style="103" customWidth="1"/>
    <col min="12822" max="12822" width="11.125" style="103" customWidth="1"/>
    <col min="12823" max="12823" width="13.25" style="103" bestFit="1" customWidth="1"/>
    <col min="12824" max="13059" width="9" style="103"/>
    <col min="13060" max="13060" width="3.875" style="103" customWidth="1"/>
    <col min="13061" max="13061" width="24.125" style="103" customWidth="1"/>
    <col min="13062" max="13062" width="5.25" style="103" customWidth="1"/>
    <col min="13063" max="13063" width="5" style="103" customWidth="1"/>
    <col min="13064" max="13064" width="5.25" style="103" customWidth="1"/>
    <col min="13065" max="13065" width="7.75" style="103" customWidth="1"/>
    <col min="13066" max="13066" width="9" style="103"/>
    <col min="13067" max="13067" width="5.625" style="103" customWidth="1"/>
    <col min="13068" max="13068" width="5.375" style="103" customWidth="1"/>
    <col min="13069" max="13069" width="7.75" style="103" customWidth="1"/>
    <col min="13070" max="13070" width="10.125" style="103" customWidth="1"/>
    <col min="13071" max="13071" width="8.25" style="103" customWidth="1"/>
    <col min="13072" max="13072" width="9.375" style="103" customWidth="1"/>
    <col min="13073" max="13073" width="9.875" style="103" customWidth="1"/>
    <col min="13074" max="13074" width="9.625" style="103" customWidth="1"/>
    <col min="13075" max="13075" width="4" style="103" customWidth="1"/>
    <col min="13076" max="13076" width="11.5" style="103" bestFit="1" customWidth="1"/>
    <col min="13077" max="13077" width="10.75" style="103" customWidth="1"/>
    <col min="13078" max="13078" width="11.125" style="103" customWidth="1"/>
    <col min="13079" max="13079" width="13.25" style="103" bestFit="1" customWidth="1"/>
    <col min="13080" max="13315" width="9" style="103"/>
    <col min="13316" max="13316" width="3.875" style="103" customWidth="1"/>
    <col min="13317" max="13317" width="24.125" style="103" customWidth="1"/>
    <col min="13318" max="13318" width="5.25" style="103" customWidth="1"/>
    <col min="13319" max="13319" width="5" style="103" customWidth="1"/>
    <col min="13320" max="13320" width="5.25" style="103" customWidth="1"/>
    <col min="13321" max="13321" width="7.75" style="103" customWidth="1"/>
    <col min="13322" max="13322" width="9" style="103"/>
    <col min="13323" max="13323" width="5.625" style="103" customWidth="1"/>
    <col min="13324" max="13324" width="5.375" style="103" customWidth="1"/>
    <col min="13325" max="13325" width="7.75" style="103" customWidth="1"/>
    <col min="13326" max="13326" width="10.125" style="103" customWidth="1"/>
    <col min="13327" max="13327" width="8.25" style="103" customWidth="1"/>
    <col min="13328" max="13328" width="9.375" style="103" customWidth="1"/>
    <col min="13329" max="13329" width="9.875" style="103" customWidth="1"/>
    <col min="13330" max="13330" width="9.625" style="103" customWidth="1"/>
    <col min="13331" max="13331" width="4" style="103" customWidth="1"/>
    <col min="13332" max="13332" width="11.5" style="103" bestFit="1" customWidth="1"/>
    <col min="13333" max="13333" width="10.75" style="103" customWidth="1"/>
    <col min="13334" max="13334" width="11.125" style="103" customWidth="1"/>
    <col min="13335" max="13335" width="13.25" style="103" bestFit="1" customWidth="1"/>
    <col min="13336" max="13571" width="9" style="103"/>
    <col min="13572" max="13572" width="3.875" style="103" customWidth="1"/>
    <col min="13573" max="13573" width="24.125" style="103" customWidth="1"/>
    <col min="13574" max="13574" width="5.25" style="103" customWidth="1"/>
    <col min="13575" max="13575" width="5" style="103" customWidth="1"/>
    <col min="13576" max="13576" width="5.25" style="103" customWidth="1"/>
    <col min="13577" max="13577" width="7.75" style="103" customWidth="1"/>
    <col min="13578" max="13578" width="9" style="103"/>
    <col min="13579" max="13579" width="5.625" style="103" customWidth="1"/>
    <col min="13580" max="13580" width="5.375" style="103" customWidth="1"/>
    <col min="13581" max="13581" width="7.75" style="103" customWidth="1"/>
    <col min="13582" max="13582" width="10.125" style="103" customWidth="1"/>
    <col min="13583" max="13583" width="8.25" style="103" customWidth="1"/>
    <col min="13584" max="13584" width="9.375" style="103" customWidth="1"/>
    <col min="13585" max="13585" width="9.875" style="103" customWidth="1"/>
    <col min="13586" max="13586" width="9.625" style="103" customWidth="1"/>
    <col min="13587" max="13587" width="4" style="103" customWidth="1"/>
    <col min="13588" max="13588" width="11.5" style="103" bestFit="1" customWidth="1"/>
    <col min="13589" max="13589" width="10.75" style="103" customWidth="1"/>
    <col min="13590" max="13590" width="11.125" style="103" customWidth="1"/>
    <col min="13591" max="13591" width="13.25" style="103" bestFit="1" customWidth="1"/>
    <col min="13592" max="13827" width="9" style="103"/>
    <col min="13828" max="13828" width="3.875" style="103" customWidth="1"/>
    <col min="13829" max="13829" width="24.125" style="103" customWidth="1"/>
    <col min="13830" max="13830" width="5.25" style="103" customWidth="1"/>
    <col min="13831" max="13831" width="5" style="103" customWidth="1"/>
    <col min="13832" max="13832" width="5.25" style="103" customWidth="1"/>
    <col min="13833" max="13833" width="7.75" style="103" customWidth="1"/>
    <col min="13834" max="13834" width="9" style="103"/>
    <col min="13835" max="13835" width="5.625" style="103" customWidth="1"/>
    <col min="13836" max="13836" width="5.375" style="103" customWidth="1"/>
    <col min="13837" max="13837" width="7.75" style="103" customWidth="1"/>
    <col min="13838" max="13838" width="10.125" style="103" customWidth="1"/>
    <col min="13839" max="13839" width="8.25" style="103" customWidth="1"/>
    <col min="13840" max="13840" width="9.375" style="103" customWidth="1"/>
    <col min="13841" max="13841" width="9.875" style="103" customWidth="1"/>
    <col min="13842" max="13842" width="9.625" style="103" customWidth="1"/>
    <col min="13843" max="13843" width="4" style="103" customWidth="1"/>
    <col min="13844" max="13844" width="11.5" style="103" bestFit="1" customWidth="1"/>
    <col min="13845" max="13845" width="10.75" style="103" customWidth="1"/>
    <col min="13846" max="13846" width="11.125" style="103" customWidth="1"/>
    <col min="13847" max="13847" width="13.25" style="103" bestFit="1" customWidth="1"/>
    <col min="13848" max="14083" width="9" style="103"/>
    <col min="14084" max="14084" width="3.875" style="103" customWidth="1"/>
    <col min="14085" max="14085" width="24.125" style="103" customWidth="1"/>
    <col min="14086" max="14086" width="5.25" style="103" customWidth="1"/>
    <col min="14087" max="14087" width="5" style="103" customWidth="1"/>
    <col min="14088" max="14088" width="5.25" style="103" customWidth="1"/>
    <col min="14089" max="14089" width="7.75" style="103" customWidth="1"/>
    <col min="14090" max="14090" width="9" style="103"/>
    <col min="14091" max="14091" width="5.625" style="103" customWidth="1"/>
    <col min="14092" max="14092" width="5.375" style="103" customWidth="1"/>
    <col min="14093" max="14093" width="7.75" style="103" customWidth="1"/>
    <col min="14094" max="14094" width="10.125" style="103" customWidth="1"/>
    <col min="14095" max="14095" width="8.25" style="103" customWidth="1"/>
    <col min="14096" max="14096" width="9.375" style="103" customWidth="1"/>
    <col min="14097" max="14097" width="9.875" style="103" customWidth="1"/>
    <col min="14098" max="14098" width="9.625" style="103" customWidth="1"/>
    <col min="14099" max="14099" width="4" style="103" customWidth="1"/>
    <col min="14100" max="14100" width="11.5" style="103" bestFit="1" customWidth="1"/>
    <col min="14101" max="14101" width="10.75" style="103" customWidth="1"/>
    <col min="14102" max="14102" width="11.125" style="103" customWidth="1"/>
    <col min="14103" max="14103" width="13.25" style="103" bestFit="1" customWidth="1"/>
    <col min="14104" max="14339" width="9" style="103"/>
    <col min="14340" max="14340" width="3.875" style="103" customWidth="1"/>
    <col min="14341" max="14341" width="24.125" style="103" customWidth="1"/>
    <col min="14342" max="14342" width="5.25" style="103" customWidth="1"/>
    <col min="14343" max="14343" width="5" style="103" customWidth="1"/>
    <col min="14344" max="14344" width="5.25" style="103" customWidth="1"/>
    <col min="14345" max="14345" width="7.75" style="103" customWidth="1"/>
    <col min="14346" max="14346" width="9" style="103"/>
    <col min="14347" max="14347" width="5.625" style="103" customWidth="1"/>
    <col min="14348" max="14348" width="5.375" style="103" customWidth="1"/>
    <col min="14349" max="14349" width="7.75" style="103" customWidth="1"/>
    <col min="14350" max="14350" width="10.125" style="103" customWidth="1"/>
    <col min="14351" max="14351" width="8.25" style="103" customWidth="1"/>
    <col min="14352" max="14352" width="9.375" style="103" customWidth="1"/>
    <col min="14353" max="14353" width="9.875" style="103" customWidth="1"/>
    <col min="14354" max="14354" width="9.625" style="103" customWidth="1"/>
    <col min="14355" max="14355" width="4" style="103" customWidth="1"/>
    <col min="14356" max="14356" width="11.5" style="103" bestFit="1" customWidth="1"/>
    <col min="14357" max="14357" width="10.75" style="103" customWidth="1"/>
    <col min="14358" max="14358" width="11.125" style="103" customWidth="1"/>
    <col min="14359" max="14359" width="13.25" style="103" bestFit="1" customWidth="1"/>
    <col min="14360" max="14595" width="9" style="103"/>
    <col min="14596" max="14596" width="3.875" style="103" customWidth="1"/>
    <col min="14597" max="14597" width="24.125" style="103" customWidth="1"/>
    <col min="14598" max="14598" width="5.25" style="103" customWidth="1"/>
    <col min="14599" max="14599" width="5" style="103" customWidth="1"/>
    <col min="14600" max="14600" width="5.25" style="103" customWidth="1"/>
    <col min="14601" max="14601" width="7.75" style="103" customWidth="1"/>
    <col min="14602" max="14602" width="9" style="103"/>
    <col min="14603" max="14603" width="5.625" style="103" customWidth="1"/>
    <col min="14604" max="14604" width="5.375" style="103" customWidth="1"/>
    <col min="14605" max="14605" width="7.75" style="103" customWidth="1"/>
    <col min="14606" max="14606" width="10.125" style="103" customWidth="1"/>
    <col min="14607" max="14607" width="8.25" style="103" customWidth="1"/>
    <col min="14608" max="14608" width="9.375" style="103" customWidth="1"/>
    <col min="14609" max="14609" width="9.875" style="103" customWidth="1"/>
    <col min="14610" max="14610" width="9.625" style="103" customWidth="1"/>
    <col min="14611" max="14611" width="4" style="103" customWidth="1"/>
    <col min="14612" max="14612" width="11.5" style="103" bestFit="1" customWidth="1"/>
    <col min="14613" max="14613" width="10.75" style="103" customWidth="1"/>
    <col min="14614" max="14614" width="11.125" style="103" customWidth="1"/>
    <col min="14615" max="14615" width="13.25" style="103" bestFit="1" customWidth="1"/>
    <col min="14616" max="14851" width="9" style="103"/>
    <col min="14852" max="14852" width="3.875" style="103" customWidth="1"/>
    <col min="14853" max="14853" width="24.125" style="103" customWidth="1"/>
    <col min="14854" max="14854" width="5.25" style="103" customWidth="1"/>
    <col min="14855" max="14855" width="5" style="103" customWidth="1"/>
    <col min="14856" max="14856" width="5.25" style="103" customWidth="1"/>
    <col min="14857" max="14857" width="7.75" style="103" customWidth="1"/>
    <col min="14858" max="14858" width="9" style="103"/>
    <col min="14859" max="14859" width="5.625" style="103" customWidth="1"/>
    <col min="14860" max="14860" width="5.375" style="103" customWidth="1"/>
    <col min="14861" max="14861" width="7.75" style="103" customWidth="1"/>
    <col min="14862" max="14862" width="10.125" style="103" customWidth="1"/>
    <col min="14863" max="14863" width="8.25" style="103" customWidth="1"/>
    <col min="14864" max="14864" width="9.375" style="103" customWidth="1"/>
    <col min="14865" max="14865" width="9.875" style="103" customWidth="1"/>
    <col min="14866" max="14866" width="9.625" style="103" customWidth="1"/>
    <col min="14867" max="14867" width="4" style="103" customWidth="1"/>
    <col min="14868" max="14868" width="11.5" style="103" bestFit="1" customWidth="1"/>
    <col min="14869" max="14869" width="10.75" style="103" customWidth="1"/>
    <col min="14870" max="14870" width="11.125" style="103" customWidth="1"/>
    <col min="14871" max="14871" width="13.25" style="103" bestFit="1" customWidth="1"/>
    <col min="14872" max="15107" width="9" style="103"/>
    <col min="15108" max="15108" width="3.875" style="103" customWidth="1"/>
    <col min="15109" max="15109" width="24.125" style="103" customWidth="1"/>
    <col min="15110" max="15110" width="5.25" style="103" customWidth="1"/>
    <col min="15111" max="15111" width="5" style="103" customWidth="1"/>
    <col min="15112" max="15112" width="5.25" style="103" customWidth="1"/>
    <col min="15113" max="15113" width="7.75" style="103" customWidth="1"/>
    <col min="15114" max="15114" width="9" style="103"/>
    <col min="15115" max="15115" width="5.625" style="103" customWidth="1"/>
    <col min="15116" max="15116" width="5.375" style="103" customWidth="1"/>
    <col min="15117" max="15117" width="7.75" style="103" customWidth="1"/>
    <col min="15118" max="15118" width="10.125" style="103" customWidth="1"/>
    <col min="15119" max="15119" width="8.25" style="103" customWidth="1"/>
    <col min="15120" max="15120" width="9.375" style="103" customWidth="1"/>
    <col min="15121" max="15121" width="9.875" style="103" customWidth="1"/>
    <col min="15122" max="15122" width="9.625" style="103" customWidth="1"/>
    <col min="15123" max="15123" width="4" style="103" customWidth="1"/>
    <col min="15124" max="15124" width="11.5" style="103" bestFit="1" customWidth="1"/>
    <col min="15125" max="15125" width="10.75" style="103" customWidth="1"/>
    <col min="15126" max="15126" width="11.125" style="103" customWidth="1"/>
    <col min="15127" max="15127" width="13.25" style="103" bestFit="1" customWidth="1"/>
    <col min="15128" max="15363" width="9" style="103"/>
    <col min="15364" max="15364" width="3.875" style="103" customWidth="1"/>
    <col min="15365" max="15365" width="24.125" style="103" customWidth="1"/>
    <col min="15366" max="15366" width="5.25" style="103" customWidth="1"/>
    <col min="15367" max="15367" width="5" style="103" customWidth="1"/>
    <col min="15368" max="15368" width="5.25" style="103" customWidth="1"/>
    <col min="15369" max="15369" width="7.75" style="103" customWidth="1"/>
    <col min="15370" max="15370" width="9" style="103"/>
    <col min="15371" max="15371" width="5.625" style="103" customWidth="1"/>
    <col min="15372" max="15372" width="5.375" style="103" customWidth="1"/>
    <col min="15373" max="15373" width="7.75" style="103" customWidth="1"/>
    <col min="15374" max="15374" width="10.125" style="103" customWidth="1"/>
    <col min="15375" max="15375" width="8.25" style="103" customWidth="1"/>
    <col min="15376" max="15376" width="9.375" style="103" customWidth="1"/>
    <col min="15377" max="15377" width="9.875" style="103" customWidth="1"/>
    <col min="15378" max="15378" width="9.625" style="103" customWidth="1"/>
    <col min="15379" max="15379" width="4" style="103" customWidth="1"/>
    <col min="15380" max="15380" width="11.5" style="103" bestFit="1" customWidth="1"/>
    <col min="15381" max="15381" width="10.75" style="103" customWidth="1"/>
    <col min="15382" max="15382" width="11.125" style="103" customWidth="1"/>
    <col min="15383" max="15383" width="13.25" style="103" bestFit="1" customWidth="1"/>
    <col min="15384" max="15619" width="9" style="103"/>
    <col min="15620" max="15620" width="3.875" style="103" customWidth="1"/>
    <col min="15621" max="15621" width="24.125" style="103" customWidth="1"/>
    <col min="15622" max="15622" width="5.25" style="103" customWidth="1"/>
    <col min="15623" max="15623" width="5" style="103" customWidth="1"/>
    <col min="15624" max="15624" width="5.25" style="103" customWidth="1"/>
    <col min="15625" max="15625" width="7.75" style="103" customWidth="1"/>
    <col min="15626" max="15626" width="9" style="103"/>
    <col min="15627" max="15627" width="5.625" style="103" customWidth="1"/>
    <col min="15628" max="15628" width="5.375" style="103" customWidth="1"/>
    <col min="15629" max="15629" width="7.75" style="103" customWidth="1"/>
    <col min="15630" max="15630" width="10.125" style="103" customWidth="1"/>
    <col min="15631" max="15631" width="8.25" style="103" customWidth="1"/>
    <col min="15632" max="15632" width="9.375" style="103" customWidth="1"/>
    <col min="15633" max="15633" width="9.875" style="103" customWidth="1"/>
    <col min="15634" max="15634" width="9.625" style="103" customWidth="1"/>
    <col min="15635" max="15635" width="4" style="103" customWidth="1"/>
    <col min="15636" max="15636" width="11.5" style="103" bestFit="1" customWidth="1"/>
    <col min="15637" max="15637" width="10.75" style="103" customWidth="1"/>
    <col min="15638" max="15638" width="11.125" style="103" customWidth="1"/>
    <col min="15639" max="15639" width="13.25" style="103" bestFit="1" customWidth="1"/>
    <col min="15640" max="15875" width="9" style="103"/>
    <col min="15876" max="15876" width="3.875" style="103" customWidth="1"/>
    <col min="15877" max="15877" width="24.125" style="103" customWidth="1"/>
    <col min="15878" max="15878" width="5.25" style="103" customWidth="1"/>
    <col min="15879" max="15879" width="5" style="103" customWidth="1"/>
    <col min="15880" max="15880" width="5.25" style="103" customWidth="1"/>
    <col min="15881" max="15881" width="7.75" style="103" customWidth="1"/>
    <col min="15882" max="15882" width="9" style="103"/>
    <col min="15883" max="15883" width="5.625" style="103" customWidth="1"/>
    <col min="15884" max="15884" width="5.375" style="103" customWidth="1"/>
    <col min="15885" max="15885" width="7.75" style="103" customWidth="1"/>
    <col min="15886" max="15886" width="10.125" style="103" customWidth="1"/>
    <col min="15887" max="15887" width="8.25" style="103" customWidth="1"/>
    <col min="15888" max="15888" width="9.375" style="103" customWidth="1"/>
    <col min="15889" max="15889" width="9.875" style="103" customWidth="1"/>
    <col min="15890" max="15890" width="9.625" style="103" customWidth="1"/>
    <col min="15891" max="15891" width="4" style="103" customWidth="1"/>
    <col min="15892" max="15892" width="11.5" style="103" bestFit="1" customWidth="1"/>
    <col min="15893" max="15893" width="10.75" style="103" customWidth="1"/>
    <col min="15894" max="15894" width="11.125" style="103" customWidth="1"/>
    <col min="15895" max="15895" width="13.25" style="103" bestFit="1" customWidth="1"/>
    <col min="15896" max="16131" width="9" style="103"/>
    <col min="16132" max="16132" width="3.875" style="103" customWidth="1"/>
    <col min="16133" max="16133" width="24.125" style="103" customWidth="1"/>
    <col min="16134" max="16134" width="5.25" style="103" customWidth="1"/>
    <col min="16135" max="16135" width="5" style="103" customWidth="1"/>
    <col min="16136" max="16136" width="5.25" style="103" customWidth="1"/>
    <col min="16137" max="16137" width="7.75" style="103" customWidth="1"/>
    <col min="16138" max="16138" width="9" style="103"/>
    <col min="16139" max="16139" width="5.625" style="103" customWidth="1"/>
    <col min="16140" max="16140" width="5.375" style="103" customWidth="1"/>
    <col min="16141" max="16141" width="7.75" style="103" customWidth="1"/>
    <col min="16142" max="16142" width="10.125" style="103" customWidth="1"/>
    <col min="16143" max="16143" width="8.25" style="103" customWidth="1"/>
    <col min="16144" max="16144" width="9.375" style="103" customWidth="1"/>
    <col min="16145" max="16145" width="9.875" style="103" customWidth="1"/>
    <col min="16146" max="16146" width="9.625" style="103" customWidth="1"/>
    <col min="16147" max="16147" width="4" style="103" customWidth="1"/>
    <col min="16148" max="16148" width="11.5" style="103" bestFit="1" customWidth="1"/>
    <col min="16149" max="16149" width="10.75" style="103" customWidth="1"/>
    <col min="16150" max="16150" width="11.125" style="103" customWidth="1"/>
    <col min="16151" max="16151" width="13.25" style="103" bestFit="1" customWidth="1"/>
    <col min="16152" max="16384" width="9" style="103"/>
  </cols>
  <sheetData>
    <row r="1" spans="1:21" ht="66" customHeight="1">
      <c r="O1" s="407" t="s">
        <v>269</v>
      </c>
      <c r="P1" s="407"/>
      <c r="Q1" s="407"/>
      <c r="R1" s="407"/>
      <c r="S1" s="407"/>
    </row>
    <row r="2" spans="1:21" s="117" customFormat="1" ht="27" customHeight="1">
      <c r="A2" s="419" t="s">
        <v>241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</row>
    <row r="3" spans="1:21" s="117" customFormat="1" ht="40.5" customHeight="1">
      <c r="A3" s="420" t="str">
        <f>+'B8-38'!A3:S3</f>
        <v>(Kèm theo Báo cáo số            /BC-UBND ngày      tháng 12 năm 2025 của UBND xã Khánh Thiện)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1" s="117" customFormat="1" ht="38.25" customHeight="1">
      <c r="A4" s="118"/>
      <c r="B4" s="118"/>
      <c r="C4" s="119"/>
      <c r="D4" s="119"/>
      <c r="E4" s="118"/>
      <c r="F4" s="118"/>
      <c r="G4" s="118"/>
      <c r="H4" s="118"/>
      <c r="I4" s="118"/>
      <c r="J4" s="118"/>
      <c r="K4" s="120"/>
      <c r="L4" s="120"/>
      <c r="M4" s="120"/>
      <c r="N4" s="120"/>
      <c r="O4" s="120"/>
      <c r="P4" s="120"/>
      <c r="Q4" s="118"/>
      <c r="R4" s="411" t="s">
        <v>242</v>
      </c>
      <c r="S4" s="411"/>
    </row>
    <row r="5" spans="1:21" s="123" customFormat="1" ht="35.25" customHeight="1">
      <c r="A5" s="412" t="s">
        <v>118</v>
      </c>
      <c r="B5" s="413" t="s">
        <v>198</v>
      </c>
      <c r="C5" s="414" t="s">
        <v>199</v>
      </c>
      <c r="D5" s="414" t="s">
        <v>243</v>
      </c>
      <c r="E5" s="413" t="s">
        <v>203</v>
      </c>
      <c r="F5" s="413" t="s">
        <v>200</v>
      </c>
      <c r="G5" s="413"/>
      <c r="H5" s="413"/>
      <c r="I5" s="413"/>
      <c r="J5" s="413"/>
      <c r="K5" s="417" t="s">
        <v>244</v>
      </c>
      <c r="L5" s="417"/>
      <c r="M5" s="417"/>
      <c r="N5" s="417" t="s">
        <v>245</v>
      </c>
      <c r="O5" s="417"/>
      <c r="P5" s="417"/>
      <c r="Q5" s="418" t="s">
        <v>246</v>
      </c>
      <c r="R5" s="418"/>
      <c r="S5" s="418"/>
    </row>
    <row r="6" spans="1:21" s="123" customFormat="1" ht="35.25" customHeight="1">
      <c r="A6" s="412"/>
      <c r="B6" s="413"/>
      <c r="C6" s="415"/>
      <c r="D6" s="415"/>
      <c r="E6" s="413"/>
      <c r="F6" s="413" t="s">
        <v>247</v>
      </c>
      <c r="G6" s="417" t="s">
        <v>248</v>
      </c>
      <c r="H6" s="417"/>
      <c r="I6" s="417"/>
      <c r="J6" s="417"/>
      <c r="K6" s="417"/>
      <c r="L6" s="417"/>
      <c r="M6" s="417"/>
      <c r="N6" s="417"/>
      <c r="O6" s="417"/>
      <c r="P6" s="417"/>
      <c r="Q6" s="418"/>
      <c r="R6" s="418"/>
      <c r="S6" s="418"/>
    </row>
    <row r="7" spans="1:21" s="123" customFormat="1" ht="68.25" customHeight="1">
      <c r="A7" s="412"/>
      <c r="B7" s="413"/>
      <c r="C7" s="416"/>
      <c r="D7" s="416"/>
      <c r="E7" s="413"/>
      <c r="F7" s="413"/>
      <c r="G7" s="121" t="s">
        <v>201</v>
      </c>
      <c r="H7" s="121" t="s">
        <v>202</v>
      </c>
      <c r="I7" s="121" t="s">
        <v>249</v>
      </c>
      <c r="J7" s="121" t="s">
        <v>250</v>
      </c>
      <c r="K7" s="121" t="s">
        <v>104</v>
      </c>
      <c r="L7" s="121" t="s">
        <v>251</v>
      </c>
      <c r="M7" s="121" t="s">
        <v>119</v>
      </c>
      <c r="N7" s="121" t="s">
        <v>104</v>
      </c>
      <c r="O7" s="121" t="s">
        <v>251</v>
      </c>
      <c r="P7" s="121" t="s">
        <v>119</v>
      </c>
      <c r="Q7" s="122" t="s">
        <v>204</v>
      </c>
      <c r="R7" s="122" t="s">
        <v>252</v>
      </c>
      <c r="S7" s="122" t="s">
        <v>253</v>
      </c>
    </row>
    <row r="8" spans="1:21" s="129" customFormat="1" ht="33" customHeight="1">
      <c r="A8" s="106"/>
      <c r="B8" s="124" t="s">
        <v>205</v>
      </c>
      <c r="C8" s="125"/>
      <c r="D8" s="125"/>
      <c r="E8" s="126"/>
      <c r="F8" s="126"/>
      <c r="G8" s="127">
        <f>+G9+G12</f>
        <v>19900</v>
      </c>
      <c r="H8" s="127" t="e">
        <f t="shared" ref="H8:S8" si="0">+H9+H12</f>
        <v>#REF!</v>
      </c>
      <c r="I8" s="127" t="e">
        <f t="shared" si="0"/>
        <v>#REF!</v>
      </c>
      <c r="J8" s="127">
        <f t="shared" si="0"/>
        <v>3850</v>
      </c>
      <c r="K8" s="127">
        <f t="shared" si="0"/>
        <v>14286.75</v>
      </c>
      <c r="L8" s="127">
        <f t="shared" si="0"/>
        <v>1676.7059999999999</v>
      </c>
      <c r="M8" s="127">
        <f t="shared" si="0"/>
        <v>12610.044</v>
      </c>
      <c r="N8" s="127">
        <f t="shared" si="0"/>
        <v>17726.705999999998</v>
      </c>
      <c r="O8" s="127">
        <f t="shared" si="0"/>
        <v>1676.7059999999999</v>
      </c>
      <c r="P8" s="127">
        <f t="shared" si="0"/>
        <v>16050</v>
      </c>
      <c r="Q8" s="127">
        <f t="shared" si="0"/>
        <v>2173.29</v>
      </c>
      <c r="R8" s="127">
        <f t="shared" si="0"/>
        <v>2173.29</v>
      </c>
      <c r="S8" s="127">
        <f t="shared" si="0"/>
        <v>0</v>
      </c>
      <c r="T8" s="128"/>
    </row>
    <row r="9" spans="1:21" s="134" customFormat="1" ht="61.5" customHeight="1">
      <c r="A9" s="106" t="s">
        <v>5</v>
      </c>
      <c r="B9" s="130" t="s">
        <v>254</v>
      </c>
      <c r="C9" s="131"/>
      <c r="D9" s="132"/>
      <c r="E9" s="131"/>
      <c r="F9" s="131"/>
      <c r="G9" s="133">
        <f>SUM(G11:G11)</f>
        <v>19900</v>
      </c>
      <c r="H9" s="133">
        <f t="shared" ref="H9:S9" si="1">SUM(H11:H11)</f>
        <v>0</v>
      </c>
      <c r="I9" s="133">
        <f t="shared" si="1"/>
        <v>0</v>
      </c>
      <c r="J9" s="133">
        <f t="shared" si="1"/>
        <v>3850</v>
      </c>
      <c r="K9" s="133">
        <f t="shared" si="1"/>
        <v>14286.75</v>
      </c>
      <c r="L9" s="133">
        <f t="shared" si="1"/>
        <v>1676.7059999999999</v>
      </c>
      <c r="M9" s="133">
        <f t="shared" si="1"/>
        <v>12610.044</v>
      </c>
      <c r="N9" s="133">
        <f t="shared" si="1"/>
        <v>17726.705999999998</v>
      </c>
      <c r="O9" s="133">
        <f t="shared" si="1"/>
        <v>1676.7059999999999</v>
      </c>
      <c r="P9" s="133">
        <f t="shared" si="1"/>
        <v>16050</v>
      </c>
      <c r="Q9" s="133">
        <f t="shared" si="1"/>
        <v>2173.29</v>
      </c>
      <c r="R9" s="133">
        <f t="shared" si="1"/>
        <v>2173.29</v>
      </c>
      <c r="S9" s="133">
        <f t="shared" si="1"/>
        <v>0</v>
      </c>
    </row>
    <row r="10" spans="1:21" s="134" customFormat="1" ht="40.5" customHeight="1">
      <c r="A10" s="106"/>
      <c r="B10" s="130" t="s">
        <v>208</v>
      </c>
      <c r="C10" s="131"/>
      <c r="D10" s="132"/>
      <c r="E10" s="131"/>
      <c r="F10" s="131"/>
      <c r="G10" s="133">
        <f>+G11</f>
        <v>19900</v>
      </c>
      <c r="H10" s="133"/>
      <c r="I10" s="133"/>
      <c r="J10" s="133">
        <f>+J11</f>
        <v>3850</v>
      </c>
      <c r="K10" s="133">
        <f t="shared" ref="K10:S10" si="2">+K11</f>
        <v>14286.75</v>
      </c>
      <c r="L10" s="133">
        <f t="shared" si="2"/>
        <v>1676.7059999999999</v>
      </c>
      <c r="M10" s="133">
        <f t="shared" si="2"/>
        <v>12610.044</v>
      </c>
      <c r="N10" s="133">
        <f t="shared" si="2"/>
        <v>17726.705999999998</v>
      </c>
      <c r="O10" s="133">
        <f t="shared" si="2"/>
        <v>1676.7059999999999</v>
      </c>
      <c r="P10" s="133">
        <f t="shared" si="2"/>
        <v>16050</v>
      </c>
      <c r="Q10" s="133">
        <f t="shared" si="2"/>
        <v>2173.29</v>
      </c>
      <c r="R10" s="133">
        <f t="shared" si="2"/>
        <v>2173.29</v>
      </c>
      <c r="S10" s="133">
        <f t="shared" si="2"/>
        <v>0</v>
      </c>
    </row>
    <row r="11" spans="1:21" s="129" customFormat="1" ht="91.5" customHeight="1">
      <c r="A11" s="105" t="s">
        <v>206</v>
      </c>
      <c r="B11" s="135" t="s">
        <v>255</v>
      </c>
      <c r="C11" s="132" t="s">
        <v>256</v>
      </c>
      <c r="D11" s="136" t="s">
        <v>14</v>
      </c>
      <c r="E11" s="137" t="s">
        <v>207</v>
      </c>
      <c r="F11" s="138" t="s">
        <v>257</v>
      </c>
      <c r="G11" s="139">
        <v>19900</v>
      </c>
      <c r="H11" s="140"/>
      <c r="I11" s="139"/>
      <c r="J11" s="140">
        <f>19900-16050</f>
        <v>3850</v>
      </c>
      <c r="K11" s="139">
        <v>14286.75</v>
      </c>
      <c r="L11" s="139">
        <v>1676.7059999999999</v>
      </c>
      <c r="M11" s="139">
        <v>12610.044</v>
      </c>
      <c r="N11" s="139">
        <v>17726.705999999998</v>
      </c>
      <c r="O11" s="139">
        <v>1676.7059999999999</v>
      </c>
      <c r="P11" s="139">
        <v>16050</v>
      </c>
      <c r="Q11" s="140">
        <f>+R11+S11</f>
        <v>2173.29</v>
      </c>
      <c r="R11" s="139">
        <v>2173.29</v>
      </c>
      <c r="S11" s="139">
        <v>0</v>
      </c>
      <c r="U11" s="141"/>
    </row>
    <row r="12" spans="1:21" s="104" customFormat="1" ht="39.75" customHeight="1">
      <c r="A12" s="142" t="s">
        <v>8</v>
      </c>
      <c r="B12" s="142" t="s">
        <v>258</v>
      </c>
      <c r="C12" s="143"/>
      <c r="D12" s="143"/>
      <c r="E12" s="142"/>
      <c r="F12" s="142"/>
      <c r="G12" s="144">
        <v>0</v>
      </c>
      <c r="H12" s="144" t="e">
        <f>+#REF!</f>
        <v>#REF!</v>
      </c>
      <c r="I12" s="144" t="e">
        <f>+#REF!</f>
        <v>#REF!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4">
        <v>0</v>
      </c>
      <c r="Q12" s="144">
        <v>0</v>
      </c>
      <c r="R12" s="144">
        <v>0</v>
      </c>
      <c r="S12" s="144">
        <v>0</v>
      </c>
    </row>
  </sheetData>
  <mergeCells count="15">
    <mergeCell ref="O1:S1"/>
    <mergeCell ref="R4:S4"/>
    <mergeCell ref="A5:A7"/>
    <mergeCell ref="B5:B7"/>
    <mergeCell ref="C5:C7"/>
    <mergeCell ref="D5:D7"/>
    <mergeCell ref="E5:E7"/>
    <mergeCell ref="K5:M6"/>
    <mergeCell ref="N5:P6"/>
    <mergeCell ref="Q5:S6"/>
    <mergeCell ref="F6:F7"/>
    <mergeCell ref="A2:S2"/>
    <mergeCell ref="A3:S3"/>
    <mergeCell ref="F5:J5"/>
    <mergeCell ref="G6:J6"/>
  </mergeCells>
  <pageMargins left="0.23622047244094491" right="0.19685039370078741" top="0.39370078740157483" bottom="0.3937007874015748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zoomScale="80" zoomScaleNormal="8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A3" sqref="A3:D3"/>
    </sheetView>
  </sheetViews>
  <sheetFormatPr defaultColWidth="9" defaultRowHeight="17.25"/>
  <cols>
    <col min="1" max="1" width="9" style="224"/>
    <col min="2" max="2" width="36" style="220" customWidth="1"/>
    <col min="3" max="3" width="23.375" style="220" customWidth="1"/>
    <col min="4" max="4" width="23.875" style="220" customWidth="1"/>
    <col min="5" max="5" width="20.25" style="222" hidden="1" customWidth="1"/>
    <col min="6" max="6" width="17.625" style="220" hidden="1" customWidth="1"/>
    <col min="7" max="7" width="13.375" style="220" hidden="1" customWidth="1"/>
    <col min="8" max="8" width="9.25" style="220" hidden="1" customWidth="1"/>
    <col min="9" max="16384" width="9" style="220"/>
  </cols>
  <sheetData>
    <row r="1" spans="1:7" ht="27.75" customHeight="1">
      <c r="B1" s="219"/>
      <c r="C1" s="333" t="s">
        <v>308</v>
      </c>
      <c r="D1" s="333"/>
      <c r="E1" s="221"/>
    </row>
    <row r="2" spans="1:7" s="215" customFormat="1" ht="28.5" customHeight="1">
      <c r="A2" s="249"/>
      <c r="B2" s="327" t="s">
        <v>292</v>
      </c>
      <c r="C2" s="327"/>
      <c r="D2" s="327"/>
      <c r="E2" s="245"/>
    </row>
    <row r="3" spans="1:7" s="215" customFormat="1" ht="28.5" customHeight="1">
      <c r="A3" s="332" t="str">
        <f>'108'!A3:D3</f>
        <v>(Kèm theo Quyết định số:        /QĐ-UBND ngày  31/12/2025 của UBND phường Bắc Kạn)</v>
      </c>
      <c r="B3" s="332"/>
      <c r="C3" s="332"/>
      <c r="D3" s="332"/>
      <c r="E3" s="245"/>
    </row>
    <row r="4" spans="1:7" ht="24.75" customHeight="1">
      <c r="D4" s="255" t="s">
        <v>305</v>
      </c>
      <c r="G4" s="222"/>
    </row>
    <row r="5" spans="1:7" s="247" customFormat="1" ht="15.75" customHeight="1">
      <c r="A5" s="330" t="s">
        <v>2</v>
      </c>
      <c r="B5" s="331" t="s">
        <v>3</v>
      </c>
      <c r="C5" s="331" t="s">
        <v>122</v>
      </c>
      <c r="D5" s="331"/>
      <c r="E5" s="257"/>
      <c r="G5" s="257"/>
    </row>
    <row r="6" spans="1:7" s="247" customFormat="1" ht="15.75">
      <c r="A6" s="330"/>
      <c r="B6" s="331"/>
      <c r="C6" s="331"/>
      <c r="D6" s="331"/>
      <c r="E6" s="257">
        <f>7454-7280</f>
        <v>174</v>
      </c>
      <c r="G6" s="257"/>
    </row>
    <row r="7" spans="1:7" s="247" customFormat="1" ht="27.75" customHeight="1">
      <c r="A7" s="330"/>
      <c r="B7" s="331"/>
      <c r="C7" s="223" t="s">
        <v>282</v>
      </c>
      <c r="D7" s="223" t="s">
        <v>283</v>
      </c>
      <c r="E7" s="257"/>
      <c r="G7" s="257"/>
    </row>
    <row r="8" spans="1:7" s="247" customFormat="1" ht="22.5" customHeight="1">
      <c r="A8" s="261" t="s">
        <v>4</v>
      </c>
      <c r="B8" s="225" t="s">
        <v>18</v>
      </c>
      <c r="C8" s="225">
        <v>1</v>
      </c>
      <c r="D8" s="225">
        <v>2</v>
      </c>
      <c r="E8" s="257">
        <f>+C10+C23</f>
        <v>130025</v>
      </c>
      <c r="G8" s="257"/>
    </row>
    <row r="9" spans="1:7" s="274" customFormat="1" ht="26.25" customHeight="1">
      <c r="A9" s="260" t="s">
        <v>4</v>
      </c>
      <c r="B9" s="275" t="s">
        <v>332</v>
      </c>
      <c r="C9" s="262">
        <f>C10+C44</f>
        <v>103600</v>
      </c>
      <c r="D9" s="262">
        <f>D10+D44</f>
        <v>77731</v>
      </c>
      <c r="E9" s="272">
        <f>'[5]1.M12-ND31 2025'!E7</f>
        <v>376647100965</v>
      </c>
      <c r="F9" s="273" t="e">
        <f>E9-#REF!</f>
        <v>#REF!</v>
      </c>
      <c r="G9" s="272"/>
    </row>
    <row r="10" spans="1:7" s="274" customFormat="1" ht="26.25" customHeight="1">
      <c r="A10" s="260" t="s">
        <v>5</v>
      </c>
      <c r="B10" s="226" t="s">
        <v>44</v>
      </c>
      <c r="C10" s="262">
        <f>SUM(C11,C16,C22,C27,C28,C30,C33,C34,C35,C37)</f>
        <v>103600</v>
      </c>
      <c r="D10" s="262">
        <f>D11+D16+D22+D27+D28+D30+D33+D34+D37+D35</f>
        <v>77731</v>
      </c>
      <c r="E10" s="272">
        <f>'[5]2.M13-ND31 2025'!G7+'[5]05.M02-TT344 2026 link'!B34+'[5]05.M02-TT344 2026 link'!B36</f>
        <v>825434153714</v>
      </c>
      <c r="F10" s="273" t="e">
        <f>E10-#REF!</f>
        <v>#REF!</v>
      </c>
      <c r="G10" s="272"/>
    </row>
    <row r="11" spans="1:7" s="258" customFormat="1" ht="33.75" customHeight="1">
      <c r="A11" s="261">
        <v>1</v>
      </c>
      <c r="B11" s="227" t="s">
        <v>309</v>
      </c>
      <c r="C11" s="256">
        <f>SUM(C12:C15)</f>
        <v>30</v>
      </c>
      <c r="D11" s="263">
        <f>SUM(D12:D15)</f>
        <v>0</v>
      </c>
      <c r="E11" s="259" t="e">
        <f>+#REF!+#REF!</f>
        <v>#REF!</v>
      </c>
      <c r="G11" s="259"/>
    </row>
    <row r="12" spans="1:7" s="258" customFormat="1" ht="18.75" customHeight="1">
      <c r="A12" s="261"/>
      <c r="B12" s="264" t="s">
        <v>310</v>
      </c>
      <c r="C12" s="265">
        <v>30</v>
      </c>
      <c r="D12" s="266"/>
      <c r="E12" s="259"/>
    </row>
    <row r="13" spans="1:7" s="258" customFormat="1" ht="18.75" hidden="1" customHeight="1">
      <c r="A13" s="261"/>
      <c r="B13" s="264" t="s">
        <v>311</v>
      </c>
      <c r="C13" s="265"/>
      <c r="D13" s="266">
        <f>C13</f>
        <v>0</v>
      </c>
      <c r="E13" s="259"/>
    </row>
    <row r="14" spans="1:7" s="258" customFormat="1" ht="18.75" hidden="1" customHeight="1">
      <c r="A14" s="261"/>
      <c r="B14" s="264" t="s">
        <v>312</v>
      </c>
      <c r="C14" s="265"/>
      <c r="D14" s="266"/>
      <c r="E14" s="259"/>
    </row>
    <row r="15" spans="1:7" s="258" customFormat="1" ht="18.75" hidden="1" customHeight="1">
      <c r="A15" s="261"/>
      <c r="B15" s="264" t="s">
        <v>313</v>
      </c>
      <c r="C15" s="265"/>
      <c r="D15" s="266"/>
      <c r="E15" s="259"/>
    </row>
    <row r="16" spans="1:7" s="258" customFormat="1" ht="36" customHeight="1">
      <c r="A16" s="261">
        <v>2</v>
      </c>
      <c r="B16" s="227" t="s">
        <v>314</v>
      </c>
      <c r="C16" s="256">
        <f>SUM(C17:C20)</f>
        <v>194</v>
      </c>
      <c r="D16" s="263">
        <f>SUM(D17:D20)</f>
        <v>0</v>
      </c>
      <c r="E16" s="259"/>
    </row>
    <row r="17" spans="1:8" s="258" customFormat="1" ht="18.75" customHeight="1">
      <c r="A17" s="261"/>
      <c r="B17" s="264" t="s">
        <v>310</v>
      </c>
      <c r="C17" s="267">
        <v>68</v>
      </c>
      <c r="D17" s="265"/>
      <c r="E17" s="259"/>
    </row>
    <row r="18" spans="1:8" s="258" customFormat="1" ht="18.75" customHeight="1">
      <c r="A18" s="261"/>
      <c r="B18" s="264" t="s">
        <v>311</v>
      </c>
      <c r="C18" s="267">
        <v>126</v>
      </c>
      <c r="D18" s="265"/>
      <c r="E18" s="259"/>
    </row>
    <row r="19" spans="1:8" s="258" customFormat="1" ht="18.75" hidden="1" customHeight="1">
      <c r="A19" s="261"/>
      <c r="B19" s="264" t="s">
        <v>312</v>
      </c>
      <c r="C19" s="267"/>
      <c r="D19" s="265">
        <f t="shared" ref="D19:D20" si="0">C19</f>
        <v>0</v>
      </c>
      <c r="E19" s="259"/>
    </row>
    <row r="20" spans="1:8" s="258" customFormat="1" ht="18.75" hidden="1" customHeight="1">
      <c r="A20" s="261"/>
      <c r="B20" s="264" t="s">
        <v>313</v>
      </c>
      <c r="C20" s="265"/>
      <c r="D20" s="265">
        <f t="shared" si="0"/>
        <v>0</v>
      </c>
      <c r="E20" s="259"/>
      <c r="G20" s="259"/>
      <c r="H20" s="259"/>
    </row>
    <row r="21" spans="1:8" s="258" customFormat="1" ht="25.5" hidden="1" customHeight="1">
      <c r="A21" s="261">
        <v>3</v>
      </c>
      <c r="B21" s="227" t="s">
        <v>315</v>
      </c>
      <c r="C21" s="256"/>
      <c r="D21" s="256"/>
      <c r="E21" s="259"/>
    </row>
    <row r="22" spans="1:8" s="258" customFormat="1" ht="36.75" customHeight="1">
      <c r="A22" s="261">
        <v>3</v>
      </c>
      <c r="B22" s="227" t="s">
        <v>316</v>
      </c>
      <c r="C22" s="256">
        <f>SUM(C23:C26)</f>
        <v>30900</v>
      </c>
      <c r="D22" s="256">
        <f>SUM(D23:D26)</f>
        <v>30900</v>
      </c>
      <c r="E22" s="259"/>
    </row>
    <row r="23" spans="1:8" s="258" customFormat="1" ht="18.75" customHeight="1">
      <c r="A23" s="261"/>
      <c r="B23" s="264" t="s">
        <v>310</v>
      </c>
      <c r="C23" s="267">
        <v>26425</v>
      </c>
      <c r="D23" s="268">
        <f t="shared" ref="D23:D29" si="1">C23</f>
        <v>26425</v>
      </c>
      <c r="E23" s="259"/>
    </row>
    <row r="24" spans="1:8" s="258" customFormat="1" ht="18.75" customHeight="1">
      <c r="A24" s="261"/>
      <c r="B24" s="264" t="s">
        <v>311</v>
      </c>
      <c r="C24" s="267">
        <v>1885</v>
      </c>
      <c r="D24" s="268">
        <f t="shared" si="1"/>
        <v>1885</v>
      </c>
      <c r="E24" s="259"/>
    </row>
    <row r="25" spans="1:8" s="258" customFormat="1" ht="18.75" customHeight="1">
      <c r="A25" s="261"/>
      <c r="B25" s="264" t="s">
        <v>317</v>
      </c>
      <c r="C25" s="267">
        <v>120</v>
      </c>
      <c r="D25" s="268">
        <f>C25</f>
        <v>120</v>
      </c>
      <c r="E25" s="259"/>
    </row>
    <row r="26" spans="1:8" s="258" customFormat="1" ht="18.75" customHeight="1">
      <c r="A26" s="261"/>
      <c r="B26" s="264" t="s">
        <v>313</v>
      </c>
      <c r="C26" s="267">
        <v>2470</v>
      </c>
      <c r="D26" s="268">
        <f t="shared" si="1"/>
        <v>2470</v>
      </c>
      <c r="E26" s="259"/>
    </row>
    <row r="27" spans="1:8" s="258" customFormat="1" ht="18.75" customHeight="1">
      <c r="A27" s="261">
        <v>4</v>
      </c>
      <c r="B27" s="227" t="s">
        <v>318</v>
      </c>
      <c r="C27" s="269">
        <v>8100</v>
      </c>
      <c r="D27" s="256">
        <f t="shared" si="1"/>
        <v>8100</v>
      </c>
      <c r="E27" s="259"/>
    </row>
    <row r="28" spans="1:8" s="258" customFormat="1" ht="18.75" customHeight="1">
      <c r="A28" s="261">
        <v>5</v>
      </c>
      <c r="B28" s="227" t="s">
        <v>319</v>
      </c>
      <c r="C28" s="269">
        <f>C29</f>
        <v>12175</v>
      </c>
      <c r="D28" s="256">
        <f t="shared" si="1"/>
        <v>12175</v>
      </c>
      <c r="E28" s="259"/>
    </row>
    <row r="29" spans="1:8" s="258" customFormat="1" ht="18.75" customHeight="1">
      <c r="A29" s="261"/>
      <c r="B29" s="270" t="s">
        <v>320</v>
      </c>
      <c r="C29" s="269">
        <v>12175</v>
      </c>
      <c r="D29" s="256">
        <f t="shared" si="1"/>
        <v>12175</v>
      </c>
      <c r="E29" s="259"/>
    </row>
    <row r="30" spans="1:8" s="258" customFormat="1" ht="18.75" customHeight="1">
      <c r="A30" s="261">
        <v>6</v>
      </c>
      <c r="B30" s="227" t="s">
        <v>294</v>
      </c>
      <c r="C30" s="269">
        <f>C31+C32</f>
        <v>2780</v>
      </c>
      <c r="D30" s="269">
        <f>D31+D32</f>
        <v>810</v>
      </c>
      <c r="E30" s="259"/>
    </row>
    <row r="31" spans="1:8" s="258" customFormat="1" ht="16.5" hidden="1" customHeight="1">
      <c r="A31" s="261"/>
      <c r="B31" s="271" t="s">
        <v>321</v>
      </c>
      <c r="C31" s="267">
        <v>240</v>
      </c>
      <c r="D31" s="265"/>
      <c r="E31" s="259"/>
    </row>
    <row r="32" spans="1:8" s="258" customFormat="1" ht="18.75" hidden="1" customHeight="1">
      <c r="A32" s="261"/>
      <c r="B32" s="271" t="s">
        <v>322</v>
      </c>
      <c r="C32" s="267">
        <v>2540</v>
      </c>
      <c r="D32" s="265">
        <v>810</v>
      </c>
      <c r="E32" s="259"/>
    </row>
    <row r="33" spans="1:5" s="258" customFormat="1" ht="18.75" customHeight="1">
      <c r="A33" s="261">
        <v>7</v>
      </c>
      <c r="B33" s="227" t="s">
        <v>46</v>
      </c>
      <c r="C33" s="269">
        <v>386</v>
      </c>
      <c r="D33" s="256">
        <f>C33</f>
        <v>386</v>
      </c>
      <c r="E33" s="259"/>
    </row>
    <row r="34" spans="1:5" s="258" customFormat="1" ht="18.75" customHeight="1">
      <c r="A34" s="261">
        <v>8</v>
      </c>
      <c r="B34" s="227" t="s">
        <v>49</v>
      </c>
      <c r="C34" s="269">
        <v>43000</v>
      </c>
      <c r="D34" s="256">
        <v>20145</v>
      </c>
      <c r="E34" s="259"/>
    </row>
    <row r="35" spans="1:5" s="258" customFormat="1" ht="36" customHeight="1">
      <c r="A35" s="261">
        <v>9</v>
      </c>
      <c r="B35" s="227" t="s">
        <v>323</v>
      </c>
      <c r="C35" s="256">
        <v>3465</v>
      </c>
      <c r="D35" s="256">
        <v>2945</v>
      </c>
      <c r="E35" s="259"/>
    </row>
    <row r="36" spans="1:5" s="258" customFormat="1" ht="18.75" hidden="1" customHeight="1">
      <c r="A36" s="261">
        <v>10</v>
      </c>
      <c r="B36" s="227" t="s">
        <v>324</v>
      </c>
      <c r="C36" s="256"/>
      <c r="D36" s="256"/>
      <c r="E36" s="259"/>
    </row>
    <row r="37" spans="1:5" s="258" customFormat="1" ht="18.75" customHeight="1">
      <c r="A37" s="261">
        <v>10</v>
      </c>
      <c r="B37" s="227" t="s">
        <v>52</v>
      </c>
      <c r="C37" s="256">
        <v>2570</v>
      </c>
      <c r="D37" s="256">
        <v>2270</v>
      </c>
      <c r="E37" s="259"/>
    </row>
    <row r="38" spans="1:5" s="258" customFormat="1" ht="18.75" hidden="1" customHeight="1">
      <c r="A38" s="261"/>
      <c r="B38" s="227" t="s">
        <v>325</v>
      </c>
      <c r="C38" s="256"/>
      <c r="D38" s="256"/>
      <c r="E38" s="259"/>
    </row>
    <row r="39" spans="1:5" s="258" customFormat="1" ht="18.75" hidden="1" customHeight="1">
      <c r="A39" s="261"/>
      <c r="B39" s="227" t="s">
        <v>326</v>
      </c>
      <c r="C39" s="256"/>
      <c r="D39" s="256"/>
      <c r="E39" s="259"/>
    </row>
    <row r="40" spans="1:5" s="258" customFormat="1" ht="18.75" hidden="1" customHeight="1">
      <c r="A40" s="261"/>
      <c r="B40" s="227" t="s">
        <v>327</v>
      </c>
      <c r="C40" s="256"/>
      <c r="D40" s="256"/>
      <c r="E40" s="259"/>
    </row>
    <row r="41" spans="1:5" s="258" customFormat="1" ht="18.75" hidden="1" customHeight="1">
      <c r="A41" s="261"/>
      <c r="B41" s="227" t="s">
        <v>328</v>
      </c>
      <c r="C41" s="256"/>
      <c r="D41" s="256"/>
      <c r="E41" s="259"/>
    </row>
    <row r="42" spans="1:5" s="258" customFormat="1" ht="18.75" hidden="1" customHeight="1">
      <c r="A42" s="261"/>
      <c r="B42" s="271" t="s">
        <v>329</v>
      </c>
      <c r="C42" s="267"/>
      <c r="D42" s="265"/>
      <c r="E42" s="259"/>
    </row>
    <row r="43" spans="1:5" s="258" customFormat="1" ht="18.75" hidden="1" customHeight="1">
      <c r="A43" s="261"/>
      <c r="B43" s="271" t="s">
        <v>330</v>
      </c>
      <c r="C43" s="267"/>
      <c r="D43" s="265"/>
      <c r="E43" s="259"/>
    </row>
    <row r="44" spans="1:5" s="258" customFormat="1" ht="18.75" customHeight="1">
      <c r="A44" s="260" t="s">
        <v>8</v>
      </c>
      <c r="B44" s="226" t="s">
        <v>331</v>
      </c>
      <c r="C44" s="262"/>
      <c r="D44" s="262"/>
      <c r="E44" s="259"/>
    </row>
  </sheetData>
  <mergeCells count="6">
    <mergeCell ref="C1:D1"/>
    <mergeCell ref="A5:A7"/>
    <mergeCell ref="B5:B7"/>
    <mergeCell ref="A3:D3"/>
    <mergeCell ref="B2:D2"/>
    <mergeCell ref="C5:D6"/>
  </mergeCells>
  <pageMargins left="0.68" right="0.39370078740157483" top="0.31496062992125984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defaultColWidth="9" defaultRowHeight="15.75"/>
  <cols>
    <col min="1" max="1" width="32.125" style="229" customWidth="1"/>
    <col min="2" max="3" width="16.875" style="229" customWidth="1"/>
    <col min="4" max="4" width="16.875" style="230" customWidth="1"/>
    <col min="5" max="5" width="9" style="229"/>
    <col min="6" max="6" width="14.5" style="229" bestFit="1" customWidth="1"/>
    <col min="7" max="16384" width="9" style="229"/>
  </cols>
  <sheetData>
    <row r="1" spans="1:56" ht="26.25" customHeight="1">
      <c r="A1" s="228"/>
      <c r="C1" s="334" t="s">
        <v>333</v>
      </c>
      <c r="D1" s="334"/>
    </row>
    <row r="2" spans="1:56" s="244" customFormat="1" ht="27" customHeight="1">
      <c r="A2" s="337" t="s">
        <v>293</v>
      </c>
      <c r="B2" s="337"/>
      <c r="C2" s="337"/>
      <c r="D2" s="337"/>
    </row>
    <row r="3" spans="1:56" s="244" customFormat="1" ht="30.75" customHeight="1">
      <c r="A3" s="338" t="str">
        <f>'109'!A3:D3</f>
        <v>(Kèm theo Quyết định số:        /QĐ-UBND ngày  31/12/2025 của UBND phường Bắc Kạn)</v>
      </c>
      <c r="B3" s="338"/>
      <c r="C3" s="338"/>
      <c r="D3" s="338"/>
    </row>
    <row r="4" spans="1:56" ht="27.75" customHeight="1">
      <c r="A4" s="14"/>
      <c r="B4" s="52"/>
      <c r="C4" s="335" t="s">
        <v>305</v>
      </c>
      <c r="D4" s="335"/>
    </row>
    <row r="5" spans="1:56" s="276" customFormat="1" ht="22.9" customHeight="1">
      <c r="A5" s="339" t="s">
        <v>3</v>
      </c>
      <c r="B5" s="339" t="s">
        <v>122</v>
      </c>
      <c r="C5" s="339"/>
      <c r="D5" s="339"/>
    </row>
    <row r="6" spans="1:56" s="276" customFormat="1" ht="28.5" customHeight="1">
      <c r="A6" s="339"/>
      <c r="B6" s="114" t="s">
        <v>104</v>
      </c>
      <c r="C6" s="114" t="s">
        <v>284</v>
      </c>
      <c r="D6" s="114" t="s">
        <v>285</v>
      </c>
    </row>
    <row r="7" spans="1:56" s="276" customFormat="1" ht="27.75" customHeight="1">
      <c r="A7" s="6">
        <v>1</v>
      </c>
      <c r="B7" s="423" t="s">
        <v>301</v>
      </c>
      <c r="C7" s="424" t="s">
        <v>302</v>
      </c>
      <c r="D7" s="424" t="s">
        <v>303</v>
      </c>
    </row>
    <row r="8" spans="1:56" s="231" customFormat="1" ht="24.75" customHeight="1">
      <c r="A8" s="114" t="s">
        <v>334</v>
      </c>
      <c r="B8" s="288">
        <f>SUM(B9,B12,B26)</f>
        <v>222202</v>
      </c>
      <c r="C8" s="288">
        <f>SUM(C9,C12,C26)</f>
        <v>22145</v>
      </c>
      <c r="D8" s="288">
        <f>SUM(D9,D12,D26)</f>
        <v>200057</v>
      </c>
      <c r="F8" s="248"/>
    </row>
    <row r="9" spans="1:56" s="231" customFormat="1" ht="24.75" customHeight="1">
      <c r="A9" s="277" t="s">
        <v>335</v>
      </c>
      <c r="B9" s="288">
        <f>SUM(B10:B11)</f>
        <v>22145</v>
      </c>
      <c r="C9" s="288">
        <f t="shared" ref="C9:D9" si="0">SUM(C10:C11)</f>
        <v>22145</v>
      </c>
      <c r="D9" s="288">
        <f t="shared" si="0"/>
        <v>0</v>
      </c>
      <c r="F9" s="248"/>
    </row>
    <row r="10" spans="1:56" s="231" customFormat="1" ht="24.75" customHeight="1">
      <c r="A10" s="278" t="s">
        <v>336</v>
      </c>
      <c r="B10" s="61">
        <f>C10+D10</f>
        <v>9000</v>
      </c>
      <c r="C10" s="289">
        <v>9000</v>
      </c>
      <c r="D10" s="288"/>
      <c r="F10" s="248"/>
    </row>
    <row r="11" spans="1:56" s="231" customFormat="1" ht="36" customHeight="1">
      <c r="A11" s="280" t="s">
        <v>348</v>
      </c>
      <c r="B11" s="61">
        <f>C11+D11</f>
        <v>13145</v>
      </c>
      <c r="C11" s="289">
        <v>13145</v>
      </c>
      <c r="D11" s="288"/>
      <c r="F11" s="248"/>
    </row>
    <row r="12" spans="1:56" s="231" customFormat="1" ht="36" customHeight="1">
      <c r="A12" s="277" t="s">
        <v>276</v>
      </c>
      <c r="B12" s="288">
        <f>SUM(B13:B25)</f>
        <v>196230</v>
      </c>
      <c r="C12" s="288">
        <f>SUM(C13:C25)</f>
        <v>0</v>
      </c>
      <c r="D12" s="282">
        <f>SUM(D13:D25)</f>
        <v>196230</v>
      </c>
      <c r="F12" s="248"/>
    </row>
    <row r="13" spans="1:56" s="232" customFormat="1" ht="32.25" customHeight="1">
      <c r="A13" s="278" t="s">
        <v>337</v>
      </c>
      <c r="B13" s="61">
        <f>C13+D13</f>
        <v>15984</v>
      </c>
      <c r="C13" s="289"/>
      <c r="D13" s="283">
        <v>15984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</row>
    <row r="14" spans="1:56" s="231" customFormat="1" ht="30" customHeight="1">
      <c r="A14" s="278" t="s">
        <v>338</v>
      </c>
      <c r="B14" s="61">
        <f t="shared" ref="B14:B26" si="1">C14+D14</f>
        <v>2598</v>
      </c>
      <c r="C14" s="61"/>
      <c r="D14" s="283">
        <v>2598</v>
      </c>
    </row>
    <row r="15" spans="1:56" s="231" customFormat="1" ht="42" customHeight="1">
      <c r="A15" s="278" t="s">
        <v>339</v>
      </c>
      <c r="B15" s="61">
        <f t="shared" si="1"/>
        <v>36579</v>
      </c>
      <c r="C15" s="61"/>
      <c r="D15" s="283">
        <v>36579</v>
      </c>
    </row>
    <row r="16" spans="1:56" s="231" customFormat="1" ht="21.75" customHeight="1">
      <c r="A16" s="281" t="s">
        <v>349</v>
      </c>
      <c r="B16" s="61">
        <f t="shared" si="1"/>
        <v>101477</v>
      </c>
      <c r="C16" s="61"/>
      <c r="D16" s="287">
        <v>101477</v>
      </c>
    </row>
    <row r="17" spans="1:4" s="231" customFormat="1" ht="24" customHeight="1">
      <c r="A17" s="278" t="s">
        <v>350</v>
      </c>
      <c r="B17" s="61">
        <f t="shared" si="1"/>
        <v>1260</v>
      </c>
      <c r="C17" s="61"/>
      <c r="D17" s="283">
        <v>1260</v>
      </c>
    </row>
    <row r="18" spans="1:4" s="231" customFormat="1" ht="25.5" customHeight="1">
      <c r="A18" s="279" t="s">
        <v>351</v>
      </c>
      <c r="B18" s="61">
        <f t="shared" si="1"/>
        <v>270</v>
      </c>
      <c r="C18" s="61"/>
      <c r="D18" s="283">
        <v>270</v>
      </c>
    </row>
    <row r="19" spans="1:4" s="231" customFormat="1" ht="27" customHeight="1">
      <c r="A19" s="279" t="s">
        <v>340</v>
      </c>
      <c r="B19" s="61">
        <f t="shared" si="1"/>
        <v>225</v>
      </c>
      <c r="C19" s="61"/>
      <c r="D19" s="284">
        <v>225</v>
      </c>
    </row>
    <row r="20" spans="1:4" s="231" customFormat="1" ht="26.25" customHeight="1">
      <c r="A20" s="278" t="s">
        <v>341</v>
      </c>
      <c r="B20" s="61">
        <f t="shared" si="1"/>
        <v>0</v>
      </c>
      <c r="C20" s="61"/>
      <c r="D20" s="283"/>
    </row>
    <row r="21" spans="1:4" s="231" customFormat="1" ht="21.75" customHeight="1">
      <c r="A21" s="278" t="s">
        <v>342</v>
      </c>
      <c r="B21" s="61">
        <f t="shared" si="1"/>
        <v>26006</v>
      </c>
      <c r="C21" s="61"/>
      <c r="D21" s="283">
        <v>26006</v>
      </c>
    </row>
    <row r="22" spans="1:4" s="231" customFormat="1" ht="28.5" customHeight="1">
      <c r="A22" s="279" t="s">
        <v>343</v>
      </c>
      <c r="B22" s="341">
        <f t="shared" si="1"/>
        <v>7524</v>
      </c>
      <c r="C22" s="61"/>
      <c r="D22" s="340">
        <v>7524</v>
      </c>
    </row>
    <row r="23" spans="1:4" s="231" customFormat="1" ht="30.75" customHeight="1">
      <c r="A23" s="279" t="s">
        <v>344</v>
      </c>
      <c r="B23" s="342"/>
      <c r="C23" s="61"/>
      <c r="D23" s="340"/>
    </row>
    <row r="24" spans="1:4" s="231" customFormat="1" ht="32.25" customHeight="1">
      <c r="A24" s="279" t="s">
        <v>345</v>
      </c>
      <c r="B24" s="61">
        <f t="shared" si="1"/>
        <v>790</v>
      </c>
      <c r="C24" s="61"/>
      <c r="D24" s="284">
        <v>790</v>
      </c>
    </row>
    <row r="25" spans="1:4" s="231" customFormat="1" ht="30" customHeight="1">
      <c r="A25" s="279" t="s">
        <v>346</v>
      </c>
      <c r="B25" s="61">
        <f t="shared" si="1"/>
        <v>3517</v>
      </c>
      <c r="C25" s="61"/>
      <c r="D25" s="284">
        <v>3517</v>
      </c>
    </row>
    <row r="26" spans="1:4" s="286" customFormat="1" ht="29.25" customHeight="1">
      <c r="A26" s="285" t="s">
        <v>347</v>
      </c>
      <c r="B26" s="60">
        <f t="shared" si="1"/>
        <v>3827</v>
      </c>
      <c r="C26" s="290"/>
      <c r="D26" s="290">
        <v>3827</v>
      </c>
    </row>
    <row r="27" spans="1:4" ht="27.75" customHeight="1">
      <c r="A27" s="233"/>
      <c r="B27" s="233"/>
      <c r="C27" s="233"/>
      <c r="D27" s="233"/>
    </row>
    <row r="28" spans="1:4" ht="15.75" customHeight="1">
      <c r="A28" s="234"/>
      <c r="B28" s="234"/>
      <c r="C28" s="234"/>
      <c r="D28" s="234"/>
    </row>
    <row r="29" spans="1:4" ht="15.75" customHeight="1">
      <c r="A29" s="234"/>
      <c r="B29" s="234"/>
      <c r="C29" s="234"/>
      <c r="D29" s="234"/>
    </row>
    <row r="31" spans="1:4" ht="15.75" customHeight="1"/>
    <row r="33" spans="1:4" ht="32.25" customHeight="1">
      <c r="A33" s="246"/>
      <c r="B33" s="336"/>
      <c r="C33" s="336"/>
      <c r="D33" s="336"/>
    </row>
  </sheetData>
  <mergeCells count="9">
    <mergeCell ref="C1:D1"/>
    <mergeCell ref="C4:D4"/>
    <mergeCell ref="B33:D33"/>
    <mergeCell ref="A2:D2"/>
    <mergeCell ref="A3:D3"/>
    <mergeCell ref="A5:A6"/>
    <mergeCell ref="B5:D5"/>
    <mergeCell ref="D22:D23"/>
    <mergeCell ref="B22:B23"/>
  </mergeCells>
  <phoneticPr fontId="40" type="noConversion"/>
  <pageMargins left="0.8" right="0.43307086614173201" top="0.511811023622047" bottom="0.35433070866141703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zoomScale="80" zoomScaleNormal="80" workbookViewId="0">
      <selection activeCell="O9" sqref="O9"/>
    </sheetView>
  </sheetViews>
  <sheetFormatPr defaultRowHeight="15"/>
  <cols>
    <col min="1" max="1" width="5.375" customWidth="1"/>
    <col min="2" max="2" width="23.875" customWidth="1"/>
    <col min="3" max="3" width="8.125" customWidth="1"/>
    <col min="4" max="4" width="14.75" customWidth="1"/>
    <col min="5" max="5" width="13.5" customWidth="1"/>
    <col min="6" max="6" width="14.25" customWidth="1"/>
    <col min="7" max="8" width="11.5" customWidth="1"/>
    <col min="255" max="255" width="3.625" customWidth="1"/>
    <col min="256" max="256" width="30.5" customWidth="1"/>
    <col min="257" max="257" width="8.125" customWidth="1"/>
    <col min="258" max="258" width="16.625" customWidth="1"/>
    <col min="259" max="259" width="13.75" customWidth="1"/>
    <col min="260" max="260" width="17.375" customWidth="1"/>
    <col min="261" max="261" width="16.625" customWidth="1"/>
    <col min="262" max="262" width="15.375" customWidth="1"/>
    <col min="263" max="263" width="13.75" customWidth="1"/>
    <col min="511" max="511" width="3.625" customWidth="1"/>
    <col min="512" max="512" width="30.5" customWidth="1"/>
    <col min="513" max="513" width="8.125" customWidth="1"/>
    <col min="514" max="514" width="16.625" customWidth="1"/>
    <col min="515" max="515" width="13.75" customWidth="1"/>
    <col min="516" max="516" width="17.375" customWidth="1"/>
    <col min="517" max="517" width="16.625" customWidth="1"/>
    <col min="518" max="518" width="15.375" customWidth="1"/>
    <col min="519" max="519" width="13.75" customWidth="1"/>
    <col min="767" max="767" width="3.625" customWidth="1"/>
    <col min="768" max="768" width="30.5" customWidth="1"/>
    <col min="769" max="769" width="8.125" customWidth="1"/>
    <col min="770" max="770" width="16.625" customWidth="1"/>
    <col min="771" max="771" width="13.75" customWidth="1"/>
    <col min="772" max="772" width="17.375" customWidth="1"/>
    <col min="773" max="773" width="16.625" customWidth="1"/>
    <col min="774" max="774" width="15.375" customWidth="1"/>
    <col min="775" max="775" width="13.75" customWidth="1"/>
    <col min="1023" max="1023" width="3.625" customWidth="1"/>
    <col min="1024" max="1024" width="30.5" customWidth="1"/>
    <col min="1025" max="1025" width="8.125" customWidth="1"/>
    <col min="1026" max="1026" width="16.625" customWidth="1"/>
    <col min="1027" max="1027" width="13.75" customWidth="1"/>
    <col min="1028" max="1028" width="17.375" customWidth="1"/>
    <col min="1029" max="1029" width="16.625" customWidth="1"/>
    <col min="1030" max="1030" width="15.375" customWidth="1"/>
    <col min="1031" max="1031" width="13.75" customWidth="1"/>
    <col min="1279" max="1279" width="3.625" customWidth="1"/>
    <col min="1280" max="1280" width="30.5" customWidth="1"/>
    <col min="1281" max="1281" width="8.125" customWidth="1"/>
    <col min="1282" max="1282" width="16.625" customWidth="1"/>
    <col min="1283" max="1283" width="13.75" customWidth="1"/>
    <col min="1284" max="1284" width="17.375" customWidth="1"/>
    <col min="1285" max="1285" width="16.625" customWidth="1"/>
    <col min="1286" max="1286" width="15.375" customWidth="1"/>
    <col min="1287" max="1287" width="13.75" customWidth="1"/>
    <col min="1535" max="1535" width="3.625" customWidth="1"/>
    <col min="1536" max="1536" width="30.5" customWidth="1"/>
    <col min="1537" max="1537" width="8.125" customWidth="1"/>
    <col min="1538" max="1538" width="16.625" customWidth="1"/>
    <col min="1539" max="1539" width="13.75" customWidth="1"/>
    <col min="1540" max="1540" width="17.375" customWidth="1"/>
    <col min="1541" max="1541" width="16.625" customWidth="1"/>
    <col min="1542" max="1542" width="15.375" customWidth="1"/>
    <col min="1543" max="1543" width="13.75" customWidth="1"/>
    <col min="1791" max="1791" width="3.625" customWidth="1"/>
    <col min="1792" max="1792" width="30.5" customWidth="1"/>
    <col min="1793" max="1793" width="8.125" customWidth="1"/>
    <col min="1794" max="1794" width="16.625" customWidth="1"/>
    <col min="1795" max="1795" width="13.75" customWidth="1"/>
    <col min="1796" max="1796" width="17.375" customWidth="1"/>
    <col min="1797" max="1797" width="16.625" customWidth="1"/>
    <col min="1798" max="1798" width="15.375" customWidth="1"/>
    <col min="1799" max="1799" width="13.75" customWidth="1"/>
    <col min="2047" max="2047" width="3.625" customWidth="1"/>
    <col min="2048" max="2048" width="30.5" customWidth="1"/>
    <col min="2049" max="2049" width="8.125" customWidth="1"/>
    <col min="2050" max="2050" width="16.625" customWidth="1"/>
    <col min="2051" max="2051" width="13.75" customWidth="1"/>
    <col min="2052" max="2052" width="17.375" customWidth="1"/>
    <col min="2053" max="2053" width="16.625" customWidth="1"/>
    <col min="2054" max="2054" width="15.375" customWidth="1"/>
    <col min="2055" max="2055" width="13.75" customWidth="1"/>
    <col min="2303" max="2303" width="3.625" customWidth="1"/>
    <col min="2304" max="2304" width="30.5" customWidth="1"/>
    <col min="2305" max="2305" width="8.125" customWidth="1"/>
    <col min="2306" max="2306" width="16.625" customWidth="1"/>
    <col min="2307" max="2307" width="13.75" customWidth="1"/>
    <col min="2308" max="2308" width="17.375" customWidth="1"/>
    <col min="2309" max="2309" width="16.625" customWidth="1"/>
    <col min="2310" max="2310" width="15.375" customWidth="1"/>
    <col min="2311" max="2311" width="13.75" customWidth="1"/>
    <col min="2559" max="2559" width="3.625" customWidth="1"/>
    <col min="2560" max="2560" width="30.5" customWidth="1"/>
    <col min="2561" max="2561" width="8.125" customWidth="1"/>
    <col min="2562" max="2562" width="16.625" customWidth="1"/>
    <col min="2563" max="2563" width="13.75" customWidth="1"/>
    <col min="2564" max="2564" width="17.375" customWidth="1"/>
    <col min="2565" max="2565" width="16.625" customWidth="1"/>
    <col min="2566" max="2566" width="15.375" customWidth="1"/>
    <col min="2567" max="2567" width="13.75" customWidth="1"/>
    <col min="2815" max="2815" width="3.625" customWidth="1"/>
    <col min="2816" max="2816" width="30.5" customWidth="1"/>
    <col min="2817" max="2817" width="8.125" customWidth="1"/>
    <col min="2818" max="2818" width="16.625" customWidth="1"/>
    <col min="2819" max="2819" width="13.75" customWidth="1"/>
    <col min="2820" max="2820" width="17.375" customWidth="1"/>
    <col min="2821" max="2821" width="16.625" customWidth="1"/>
    <col min="2822" max="2822" width="15.375" customWidth="1"/>
    <col min="2823" max="2823" width="13.75" customWidth="1"/>
    <col min="3071" max="3071" width="3.625" customWidth="1"/>
    <col min="3072" max="3072" width="30.5" customWidth="1"/>
    <col min="3073" max="3073" width="8.125" customWidth="1"/>
    <col min="3074" max="3074" width="16.625" customWidth="1"/>
    <col min="3075" max="3075" width="13.75" customWidth="1"/>
    <col min="3076" max="3076" width="17.375" customWidth="1"/>
    <col min="3077" max="3077" width="16.625" customWidth="1"/>
    <col min="3078" max="3078" width="15.375" customWidth="1"/>
    <col min="3079" max="3079" width="13.75" customWidth="1"/>
    <col min="3327" max="3327" width="3.625" customWidth="1"/>
    <col min="3328" max="3328" width="30.5" customWidth="1"/>
    <col min="3329" max="3329" width="8.125" customWidth="1"/>
    <col min="3330" max="3330" width="16.625" customWidth="1"/>
    <col min="3331" max="3331" width="13.75" customWidth="1"/>
    <col min="3332" max="3332" width="17.375" customWidth="1"/>
    <col min="3333" max="3333" width="16.625" customWidth="1"/>
    <col min="3334" max="3334" width="15.375" customWidth="1"/>
    <col min="3335" max="3335" width="13.75" customWidth="1"/>
    <col min="3583" max="3583" width="3.625" customWidth="1"/>
    <col min="3584" max="3584" width="30.5" customWidth="1"/>
    <col min="3585" max="3585" width="8.125" customWidth="1"/>
    <col min="3586" max="3586" width="16.625" customWidth="1"/>
    <col min="3587" max="3587" width="13.75" customWidth="1"/>
    <col min="3588" max="3588" width="17.375" customWidth="1"/>
    <col min="3589" max="3589" width="16.625" customWidth="1"/>
    <col min="3590" max="3590" width="15.375" customWidth="1"/>
    <col min="3591" max="3591" width="13.75" customWidth="1"/>
    <col min="3839" max="3839" width="3.625" customWidth="1"/>
    <col min="3840" max="3840" width="30.5" customWidth="1"/>
    <col min="3841" max="3841" width="8.125" customWidth="1"/>
    <col min="3842" max="3842" width="16.625" customWidth="1"/>
    <col min="3843" max="3843" width="13.75" customWidth="1"/>
    <col min="3844" max="3844" width="17.375" customWidth="1"/>
    <col min="3845" max="3845" width="16.625" customWidth="1"/>
    <col min="3846" max="3846" width="15.375" customWidth="1"/>
    <col min="3847" max="3847" width="13.75" customWidth="1"/>
    <col min="4095" max="4095" width="3.625" customWidth="1"/>
    <col min="4096" max="4096" width="30.5" customWidth="1"/>
    <col min="4097" max="4097" width="8.125" customWidth="1"/>
    <col min="4098" max="4098" width="16.625" customWidth="1"/>
    <col min="4099" max="4099" width="13.75" customWidth="1"/>
    <col min="4100" max="4100" width="17.375" customWidth="1"/>
    <col min="4101" max="4101" width="16.625" customWidth="1"/>
    <col min="4102" max="4102" width="15.375" customWidth="1"/>
    <col min="4103" max="4103" width="13.75" customWidth="1"/>
    <col min="4351" max="4351" width="3.625" customWidth="1"/>
    <col min="4352" max="4352" width="30.5" customWidth="1"/>
    <col min="4353" max="4353" width="8.125" customWidth="1"/>
    <col min="4354" max="4354" width="16.625" customWidth="1"/>
    <col min="4355" max="4355" width="13.75" customWidth="1"/>
    <col min="4356" max="4356" width="17.375" customWidth="1"/>
    <col min="4357" max="4357" width="16.625" customWidth="1"/>
    <col min="4358" max="4358" width="15.375" customWidth="1"/>
    <col min="4359" max="4359" width="13.75" customWidth="1"/>
    <col min="4607" max="4607" width="3.625" customWidth="1"/>
    <col min="4608" max="4608" width="30.5" customWidth="1"/>
    <col min="4609" max="4609" width="8.125" customWidth="1"/>
    <col min="4610" max="4610" width="16.625" customWidth="1"/>
    <col min="4611" max="4611" width="13.75" customWidth="1"/>
    <col min="4612" max="4612" width="17.375" customWidth="1"/>
    <col min="4613" max="4613" width="16.625" customWidth="1"/>
    <col min="4614" max="4614" width="15.375" customWidth="1"/>
    <col min="4615" max="4615" width="13.75" customWidth="1"/>
    <col min="4863" max="4863" width="3.625" customWidth="1"/>
    <col min="4864" max="4864" width="30.5" customWidth="1"/>
    <col min="4865" max="4865" width="8.125" customWidth="1"/>
    <col min="4866" max="4866" width="16.625" customWidth="1"/>
    <col min="4867" max="4867" width="13.75" customWidth="1"/>
    <col min="4868" max="4868" width="17.375" customWidth="1"/>
    <col min="4869" max="4869" width="16.625" customWidth="1"/>
    <col min="4870" max="4870" width="15.375" customWidth="1"/>
    <col min="4871" max="4871" width="13.75" customWidth="1"/>
    <col min="5119" max="5119" width="3.625" customWidth="1"/>
    <col min="5120" max="5120" width="30.5" customWidth="1"/>
    <col min="5121" max="5121" width="8.125" customWidth="1"/>
    <col min="5122" max="5122" width="16.625" customWidth="1"/>
    <col min="5123" max="5123" width="13.75" customWidth="1"/>
    <col min="5124" max="5124" width="17.375" customWidth="1"/>
    <col min="5125" max="5125" width="16.625" customWidth="1"/>
    <col min="5126" max="5126" width="15.375" customWidth="1"/>
    <col min="5127" max="5127" width="13.75" customWidth="1"/>
    <col min="5375" max="5375" width="3.625" customWidth="1"/>
    <col min="5376" max="5376" width="30.5" customWidth="1"/>
    <col min="5377" max="5377" width="8.125" customWidth="1"/>
    <col min="5378" max="5378" width="16.625" customWidth="1"/>
    <col min="5379" max="5379" width="13.75" customWidth="1"/>
    <col min="5380" max="5380" width="17.375" customWidth="1"/>
    <col min="5381" max="5381" width="16.625" customWidth="1"/>
    <col min="5382" max="5382" width="15.375" customWidth="1"/>
    <col min="5383" max="5383" width="13.75" customWidth="1"/>
    <col min="5631" max="5631" width="3.625" customWidth="1"/>
    <col min="5632" max="5632" width="30.5" customWidth="1"/>
    <col min="5633" max="5633" width="8.125" customWidth="1"/>
    <col min="5634" max="5634" width="16.625" customWidth="1"/>
    <col min="5635" max="5635" width="13.75" customWidth="1"/>
    <col min="5636" max="5636" width="17.375" customWidth="1"/>
    <col min="5637" max="5637" width="16.625" customWidth="1"/>
    <col min="5638" max="5638" width="15.375" customWidth="1"/>
    <col min="5639" max="5639" width="13.75" customWidth="1"/>
    <col min="5887" max="5887" width="3.625" customWidth="1"/>
    <col min="5888" max="5888" width="30.5" customWidth="1"/>
    <col min="5889" max="5889" width="8.125" customWidth="1"/>
    <col min="5890" max="5890" width="16.625" customWidth="1"/>
    <col min="5891" max="5891" width="13.75" customWidth="1"/>
    <col min="5892" max="5892" width="17.375" customWidth="1"/>
    <col min="5893" max="5893" width="16.625" customWidth="1"/>
    <col min="5894" max="5894" width="15.375" customWidth="1"/>
    <col min="5895" max="5895" width="13.75" customWidth="1"/>
    <col min="6143" max="6143" width="3.625" customWidth="1"/>
    <col min="6144" max="6144" width="30.5" customWidth="1"/>
    <col min="6145" max="6145" width="8.125" customWidth="1"/>
    <col min="6146" max="6146" width="16.625" customWidth="1"/>
    <col min="6147" max="6147" width="13.75" customWidth="1"/>
    <col min="6148" max="6148" width="17.375" customWidth="1"/>
    <col min="6149" max="6149" width="16.625" customWidth="1"/>
    <col min="6150" max="6150" width="15.375" customWidth="1"/>
    <col min="6151" max="6151" width="13.75" customWidth="1"/>
    <col min="6399" max="6399" width="3.625" customWidth="1"/>
    <col min="6400" max="6400" width="30.5" customWidth="1"/>
    <col min="6401" max="6401" width="8.125" customWidth="1"/>
    <col min="6402" max="6402" width="16.625" customWidth="1"/>
    <col min="6403" max="6403" width="13.75" customWidth="1"/>
    <col min="6404" max="6404" width="17.375" customWidth="1"/>
    <col min="6405" max="6405" width="16.625" customWidth="1"/>
    <col min="6406" max="6406" width="15.375" customWidth="1"/>
    <col min="6407" max="6407" width="13.75" customWidth="1"/>
    <col min="6655" max="6655" width="3.625" customWidth="1"/>
    <col min="6656" max="6656" width="30.5" customWidth="1"/>
    <col min="6657" max="6657" width="8.125" customWidth="1"/>
    <col min="6658" max="6658" width="16.625" customWidth="1"/>
    <col min="6659" max="6659" width="13.75" customWidth="1"/>
    <col min="6660" max="6660" width="17.375" customWidth="1"/>
    <col min="6661" max="6661" width="16.625" customWidth="1"/>
    <col min="6662" max="6662" width="15.375" customWidth="1"/>
    <col min="6663" max="6663" width="13.75" customWidth="1"/>
    <col min="6911" max="6911" width="3.625" customWidth="1"/>
    <col min="6912" max="6912" width="30.5" customWidth="1"/>
    <col min="6913" max="6913" width="8.125" customWidth="1"/>
    <col min="6914" max="6914" width="16.625" customWidth="1"/>
    <col min="6915" max="6915" width="13.75" customWidth="1"/>
    <col min="6916" max="6916" width="17.375" customWidth="1"/>
    <col min="6917" max="6917" width="16.625" customWidth="1"/>
    <col min="6918" max="6918" width="15.375" customWidth="1"/>
    <col min="6919" max="6919" width="13.75" customWidth="1"/>
    <col min="7167" max="7167" width="3.625" customWidth="1"/>
    <col min="7168" max="7168" width="30.5" customWidth="1"/>
    <col min="7169" max="7169" width="8.125" customWidth="1"/>
    <col min="7170" max="7170" width="16.625" customWidth="1"/>
    <col min="7171" max="7171" width="13.75" customWidth="1"/>
    <col min="7172" max="7172" width="17.375" customWidth="1"/>
    <col min="7173" max="7173" width="16.625" customWidth="1"/>
    <col min="7174" max="7174" width="15.375" customWidth="1"/>
    <col min="7175" max="7175" width="13.75" customWidth="1"/>
    <col min="7423" max="7423" width="3.625" customWidth="1"/>
    <col min="7424" max="7424" width="30.5" customWidth="1"/>
    <col min="7425" max="7425" width="8.125" customWidth="1"/>
    <col min="7426" max="7426" width="16.625" customWidth="1"/>
    <col min="7427" max="7427" width="13.75" customWidth="1"/>
    <col min="7428" max="7428" width="17.375" customWidth="1"/>
    <col min="7429" max="7429" width="16.625" customWidth="1"/>
    <col min="7430" max="7430" width="15.375" customWidth="1"/>
    <col min="7431" max="7431" width="13.75" customWidth="1"/>
    <col min="7679" max="7679" width="3.625" customWidth="1"/>
    <col min="7680" max="7680" width="30.5" customWidth="1"/>
    <col min="7681" max="7681" width="8.125" customWidth="1"/>
    <col min="7682" max="7682" width="16.625" customWidth="1"/>
    <col min="7683" max="7683" width="13.75" customWidth="1"/>
    <col min="7684" max="7684" width="17.375" customWidth="1"/>
    <col min="7685" max="7685" width="16.625" customWidth="1"/>
    <col min="7686" max="7686" width="15.375" customWidth="1"/>
    <col min="7687" max="7687" width="13.75" customWidth="1"/>
    <col min="7935" max="7935" width="3.625" customWidth="1"/>
    <col min="7936" max="7936" width="30.5" customWidth="1"/>
    <col min="7937" max="7937" width="8.125" customWidth="1"/>
    <col min="7938" max="7938" width="16.625" customWidth="1"/>
    <col min="7939" max="7939" width="13.75" customWidth="1"/>
    <col min="7940" max="7940" width="17.375" customWidth="1"/>
    <col min="7941" max="7941" width="16.625" customWidth="1"/>
    <col min="7942" max="7942" width="15.375" customWidth="1"/>
    <col min="7943" max="7943" width="13.75" customWidth="1"/>
    <col min="8191" max="8191" width="3.625" customWidth="1"/>
    <col min="8192" max="8192" width="30.5" customWidth="1"/>
    <col min="8193" max="8193" width="8.125" customWidth="1"/>
    <col min="8194" max="8194" width="16.625" customWidth="1"/>
    <col min="8195" max="8195" width="13.75" customWidth="1"/>
    <col min="8196" max="8196" width="17.375" customWidth="1"/>
    <col min="8197" max="8197" width="16.625" customWidth="1"/>
    <col min="8198" max="8198" width="15.375" customWidth="1"/>
    <col min="8199" max="8199" width="13.75" customWidth="1"/>
    <col min="8447" max="8447" width="3.625" customWidth="1"/>
    <col min="8448" max="8448" width="30.5" customWidth="1"/>
    <col min="8449" max="8449" width="8.125" customWidth="1"/>
    <col min="8450" max="8450" width="16.625" customWidth="1"/>
    <col min="8451" max="8451" width="13.75" customWidth="1"/>
    <col min="8452" max="8452" width="17.375" customWidth="1"/>
    <col min="8453" max="8453" width="16.625" customWidth="1"/>
    <col min="8454" max="8454" width="15.375" customWidth="1"/>
    <col min="8455" max="8455" width="13.75" customWidth="1"/>
    <col min="8703" max="8703" width="3.625" customWidth="1"/>
    <col min="8704" max="8704" width="30.5" customWidth="1"/>
    <col min="8705" max="8705" width="8.125" customWidth="1"/>
    <col min="8706" max="8706" width="16.625" customWidth="1"/>
    <col min="8707" max="8707" width="13.75" customWidth="1"/>
    <col min="8708" max="8708" width="17.375" customWidth="1"/>
    <col min="8709" max="8709" width="16.625" customWidth="1"/>
    <col min="8710" max="8710" width="15.375" customWidth="1"/>
    <col min="8711" max="8711" width="13.75" customWidth="1"/>
    <col min="8959" max="8959" width="3.625" customWidth="1"/>
    <col min="8960" max="8960" width="30.5" customWidth="1"/>
    <col min="8961" max="8961" width="8.125" customWidth="1"/>
    <col min="8962" max="8962" width="16.625" customWidth="1"/>
    <col min="8963" max="8963" width="13.75" customWidth="1"/>
    <col min="8964" max="8964" width="17.375" customWidth="1"/>
    <col min="8965" max="8965" width="16.625" customWidth="1"/>
    <col min="8966" max="8966" width="15.375" customWidth="1"/>
    <col min="8967" max="8967" width="13.75" customWidth="1"/>
    <col min="9215" max="9215" width="3.625" customWidth="1"/>
    <col min="9216" max="9216" width="30.5" customWidth="1"/>
    <col min="9217" max="9217" width="8.125" customWidth="1"/>
    <col min="9218" max="9218" width="16.625" customWidth="1"/>
    <col min="9219" max="9219" width="13.75" customWidth="1"/>
    <col min="9220" max="9220" width="17.375" customWidth="1"/>
    <col min="9221" max="9221" width="16.625" customWidth="1"/>
    <col min="9222" max="9222" width="15.375" customWidth="1"/>
    <col min="9223" max="9223" width="13.75" customWidth="1"/>
    <col min="9471" max="9471" width="3.625" customWidth="1"/>
    <col min="9472" max="9472" width="30.5" customWidth="1"/>
    <col min="9473" max="9473" width="8.125" customWidth="1"/>
    <col min="9474" max="9474" width="16.625" customWidth="1"/>
    <col min="9475" max="9475" width="13.75" customWidth="1"/>
    <col min="9476" max="9476" width="17.375" customWidth="1"/>
    <col min="9477" max="9477" width="16.625" customWidth="1"/>
    <col min="9478" max="9478" width="15.375" customWidth="1"/>
    <col min="9479" max="9479" width="13.75" customWidth="1"/>
    <col min="9727" max="9727" width="3.625" customWidth="1"/>
    <col min="9728" max="9728" width="30.5" customWidth="1"/>
    <col min="9729" max="9729" width="8.125" customWidth="1"/>
    <col min="9730" max="9730" width="16.625" customWidth="1"/>
    <col min="9731" max="9731" width="13.75" customWidth="1"/>
    <col min="9732" max="9732" width="17.375" customWidth="1"/>
    <col min="9733" max="9733" width="16.625" customWidth="1"/>
    <col min="9734" max="9734" width="15.375" customWidth="1"/>
    <col min="9735" max="9735" width="13.75" customWidth="1"/>
    <col min="9983" max="9983" width="3.625" customWidth="1"/>
    <col min="9984" max="9984" width="30.5" customWidth="1"/>
    <col min="9985" max="9985" width="8.125" customWidth="1"/>
    <col min="9986" max="9986" width="16.625" customWidth="1"/>
    <col min="9987" max="9987" width="13.75" customWidth="1"/>
    <col min="9988" max="9988" width="17.375" customWidth="1"/>
    <col min="9989" max="9989" width="16.625" customWidth="1"/>
    <col min="9990" max="9990" width="15.375" customWidth="1"/>
    <col min="9991" max="9991" width="13.75" customWidth="1"/>
    <col min="10239" max="10239" width="3.625" customWidth="1"/>
    <col min="10240" max="10240" width="30.5" customWidth="1"/>
    <col min="10241" max="10241" width="8.125" customWidth="1"/>
    <col min="10242" max="10242" width="16.625" customWidth="1"/>
    <col min="10243" max="10243" width="13.75" customWidth="1"/>
    <col min="10244" max="10244" width="17.375" customWidth="1"/>
    <col min="10245" max="10245" width="16.625" customWidth="1"/>
    <col min="10246" max="10246" width="15.375" customWidth="1"/>
    <col min="10247" max="10247" width="13.75" customWidth="1"/>
    <col min="10495" max="10495" width="3.625" customWidth="1"/>
    <col min="10496" max="10496" width="30.5" customWidth="1"/>
    <col min="10497" max="10497" width="8.125" customWidth="1"/>
    <col min="10498" max="10498" width="16.625" customWidth="1"/>
    <col min="10499" max="10499" width="13.75" customWidth="1"/>
    <col min="10500" max="10500" width="17.375" customWidth="1"/>
    <col min="10501" max="10501" width="16.625" customWidth="1"/>
    <col min="10502" max="10502" width="15.375" customWidth="1"/>
    <col min="10503" max="10503" width="13.75" customWidth="1"/>
    <col min="10751" max="10751" width="3.625" customWidth="1"/>
    <col min="10752" max="10752" width="30.5" customWidth="1"/>
    <col min="10753" max="10753" width="8.125" customWidth="1"/>
    <col min="10754" max="10754" width="16.625" customWidth="1"/>
    <col min="10755" max="10755" width="13.75" customWidth="1"/>
    <col min="10756" max="10756" width="17.375" customWidth="1"/>
    <col min="10757" max="10757" width="16.625" customWidth="1"/>
    <col min="10758" max="10758" width="15.375" customWidth="1"/>
    <col min="10759" max="10759" width="13.75" customWidth="1"/>
    <col min="11007" max="11007" width="3.625" customWidth="1"/>
    <col min="11008" max="11008" width="30.5" customWidth="1"/>
    <col min="11009" max="11009" width="8.125" customWidth="1"/>
    <col min="11010" max="11010" width="16.625" customWidth="1"/>
    <col min="11011" max="11011" width="13.75" customWidth="1"/>
    <col min="11012" max="11012" width="17.375" customWidth="1"/>
    <col min="11013" max="11013" width="16.625" customWidth="1"/>
    <col min="11014" max="11014" width="15.375" customWidth="1"/>
    <col min="11015" max="11015" width="13.75" customWidth="1"/>
    <col min="11263" max="11263" width="3.625" customWidth="1"/>
    <col min="11264" max="11264" width="30.5" customWidth="1"/>
    <col min="11265" max="11265" width="8.125" customWidth="1"/>
    <col min="11266" max="11266" width="16.625" customWidth="1"/>
    <col min="11267" max="11267" width="13.75" customWidth="1"/>
    <col min="11268" max="11268" width="17.375" customWidth="1"/>
    <col min="11269" max="11269" width="16.625" customWidth="1"/>
    <col min="11270" max="11270" width="15.375" customWidth="1"/>
    <col min="11271" max="11271" width="13.75" customWidth="1"/>
    <col min="11519" max="11519" width="3.625" customWidth="1"/>
    <col min="11520" max="11520" width="30.5" customWidth="1"/>
    <col min="11521" max="11521" width="8.125" customWidth="1"/>
    <col min="11522" max="11522" width="16.625" customWidth="1"/>
    <col min="11523" max="11523" width="13.75" customWidth="1"/>
    <col min="11524" max="11524" width="17.375" customWidth="1"/>
    <col min="11525" max="11525" width="16.625" customWidth="1"/>
    <col min="11526" max="11526" width="15.375" customWidth="1"/>
    <col min="11527" max="11527" width="13.75" customWidth="1"/>
    <col min="11775" max="11775" width="3.625" customWidth="1"/>
    <col min="11776" max="11776" width="30.5" customWidth="1"/>
    <col min="11777" max="11777" width="8.125" customWidth="1"/>
    <col min="11778" max="11778" width="16.625" customWidth="1"/>
    <col min="11779" max="11779" width="13.75" customWidth="1"/>
    <col min="11780" max="11780" width="17.375" customWidth="1"/>
    <col min="11781" max="11781" width="16.625" customWidth="1"/>
    <col min="11782" max="11782" width="15.375" customWidth="1"/>
    <col min="11783" max="11783" width="13.75" customWidth="1"/>
    <col min="12031" max="12031" width="3.625" customWidth="1"/>
    <col min="12032" max="12032" width="30.5" customWidth="1"/>
    <col min="12033" max="12033" width="8.125" customWidth="1"/>
    <col min="12034" max="12034" width="16.625" customWidth="1"/>
    <col min="12035" max="12035" width="13.75" customWidth="1"/>
    <col min="12036" max="12036" width="17.375" customWidth="1"/>
    <col min="12037" max="12037" width="16.625" customWidth="1"/>
    <col min="12038" max="12038" width="15.375" customWidth="1"/>
    <col min="12039" max="12039" width="13.75" customWidth="1"/>
    <col min="12287" max="12287" width="3.625" customWidth="1"/>
    <col min="12288" max="12288" width="30.5" customWidth="1"/>
    <col min="12289" max="12289" width="8.125" customWidth="1"/>
    <col min="12290" max="12290" width="16.625" customWidth="1"/>
    <col min="12291" max="12291" width="13.75" customWidth="1"/>
    <col min="12292" max="12292" width="17.375" customWidth="1"/>
    <col min="12293" max="12293" width="16.625" customWidth="1"/>
    <col min="12294" max="12294" width="15.375" customWidth="1"/>
    <col min="12295" max="12295" width="13.75" customWidth="1"/>
    <col min="12543" max="12543" width="3.625" customWidth="1"/>
    <col min="12544" max="12544" width="30.5" customWidth="1"/>
    <col min="12545" max="12545" width="8.125" customWidth="1"/>
    <col min="12546" max="12546" width="16.625" customWidth="1"/>
    <col min="12547" max="12547" width="13.75" customWidth="1"/>
    <col min="12548" max="12548" width="17.375" customWidth="1"/>
    <col min="12549" max="12549" width="16.625" customWidth="1"/>
    <col min="12550" max="12550" width="15.375" customWidth="1"/>
    <col min="12551" max="12551" width="13.75" customWidth="1"/>
    <col min="12799" max="12799" width="3.625" customWidth="1"/>
    <col min="12800" max="12800" width="30.5" customWidth="1"/>
    <col min="12801" max="12801" width="8.125" customWidth="1"/>
    <col min="12802" max="12802" width="16.625" customWidth="1"/>
    <col min="12803" max="12803" width="13.75" customWidth="1"/>
    <col min="12804" max="12804" width="17.375" customWidth="1"/>
    <col min="12805" max="12805" width="16.625" customWidth="1"/>
    <col min="12806" max="12806" width="15.375" customWidth="1"/>
    <col min="12807" max="12807" width="13.75" customWidth="1"/>
    <col min="13055" max="13055" width="3.625" customWidth="1"/>
    <col min="13056" max="13056" width="30.5" customWidth="1"/>
    <col min="13057" max="13057" width="8.125" customWidth="1"/>
    <col min="13058" max="13058" width="16.625" customWidth="1"/>
    <col min="13059" max="13059" width="13.75" customWidth="1"/>
    <col min="13060" max="13060" width="17.375" customWidth="1"/>
    <col min="13061" max="13061" width="16.625" customWidth="1"/>
    <col min="13062" max="13062" width="15.375" customWidth="1"/>
    <col min="13063" max="13063" width="13.75" customWidth="1"/>
    <col min="13311" max="13311" width="3.625" customWidth="1"/>
    <col min="13312" max="13312" width="30.5" customWidth="1"/>
    <col min="13313" max="13313" width="8.125" customWidth="1"/>
    <col min="13314" max="13314" width="16.625" customWidth="1"/>
    <col min="13315" max="13315" width="13.75" customWidth="1"/>
    <col min="13316" max="13316" width="17.375" customWidth="1"/>
    <col min="13317" max="13317" width="16.625" customWidth="1"/>
    <col min="13318" max="13318" width="15.375" customWidth="1"/>
    <col min="13319" max="13319" width="13.75" customWidth="1"/>
    <col min="13567" max="13567" width="3.625" customWidth="1"/>
    <col min="13568" max="13568" width="30.5" customWidth="1"/>
    <col min="13569" max="13569" width="8.125" customWidth="1"/>
    <col min="13570" max="13570" width="16.625" customWidth="1"/>
    <col min="13571" max="13571" width="13.75" customWidth="1"/>
    <col min="13572" max="13572" width="17.375" customWidth="1"/>
    <col min="13573" max="13573" width="16.625" customWidth="1"/>
    <col min="13574" max="13574" width="15.375" customWidth="1"/>
    <col min="13575" max="13575" width="13.75" customWidth="1"/>
    <col min="13823" max="13823" width="3.625" customWidth="1"/>
    <col min="13824" max="13824" width="30.5" customWidth="1"/>
    <col min="13825" max="13825" width="8.125" customWidth="1"/>
    <col min="13826" max="13826" width="16.625" customWidth="1"/>
    <col min="13827" max="13827" width="13.75" customWidth="1"/>
    <col min="13828" max="13828" width="17.375" customWidth="1"/>
    <col min="13829" max="13829" width="16.625" customWidth="1"/>
    <col min="13830" max="13830" width="15.375" customWidth="1"/>
    <col min="13831" max="13831" width="13.75" customWidth="1"/>
    <col min="14079" max="14079" width="3.625" customWidth="1"/>
    <col min="14080" max="14080" width="30.5" customWidth="1"/>
    <col min="14081" max="14081" width="8.125" customWidth="1"/>
    <col min="14082" max="14082" width="16.625" customWidth="1"/>
    <col min="14083" max="14083" width="13.75" customWidth="1"/>
    <col min="14084" max="14084" width="17.375" customWidth="1"/>
    <col min="14085" max="14085" width="16.625" customWidth="1"/>
    <col min="14086" max="14086" width="15.375" customWidth="1"/>
    <col min="14087" max="14087" width="13.75" customWidth="1"/>
    <col min="14335" max="14335" width="3.625" customWidth="1"/>
    <col min="14336" max="14336" width="30.5" customWidth="1"/>
    <col min="14337" max="14337" width="8.125" customWidth="1"/>
    <col min="14338" max="14338" width="16.625" customWidth="1"/>
    <col min="14339" max="14339" width="13.75" customWidth="1"/>
    <col min="14340" max="14340" width="17.375" customWidth="1"/>
    <col min="14341" max="14341" width="16.625" customWidth="1"/>
    <col min="14342" max="14342" width="15.375" customWidth="1"/>
    <col min="14343" max="14343" width="13.75" customWidth="1"/>
    <col min="14591" max="14591" width="3.625" customWidth="1"/>
    <col min="14592" max="14592" width="30.5" customWidth="1"/>
    <col min="14593" max="14593" width="8.125" customWidth="1"/>
    <col min="14594" max="14594" width="16.625" customWidth="1"/>
    <col min="14595" max="14595" width="13.75" customWidth="1"/>
    <col min="14596" max="14596" width="17.375" customWidth="1"/>
    <col min="14597" max="14597" width="16.625" customWidth="1"/>
    <col min="14598" max="14598" width="15.375" customWidth="1"/>
    <col min="14599" max="14599" width="13.75" customWidth="1"/>
    <col min="14847" max="14847" width="3.625" customWidth="1"/>
    <col min="14848" max="14848" width="30.5" customWidth="1"/>
    <col min="14849" max="14849" width="8.125" customWidth="1"/>
    <col min="14850" max="14850" width="16.625" customWidth="1"/>
    <col min="14851" max="14851" width="13.75" customWidth="1"/>
    <col min="14852" max="14852" width="17.375" customWidth="1"/>
    <col min="14853" max="14853" width="16.625" customWidth="1"/>
    <col min="14854" max="14854" width="15.375" customWidth="1"/>
    <col min="14855" max="14855" width="13.75" customWidth="1"/>
    <col min="15103" max="15103" width="3.625" customWidth="1"/>
    <col min="15104" max="15104" width="30.5" customWidth="1"/>
    <col min="15105" max="15105" width="8.125" customWidth="1"/>
    <col min="15106" max="15106" width="16.625" customWidth="1"/>
    <col min="15107" max="15107" width="13.75" customWidth="1"/>
    <col min="15108" max="15108" width="17.375" customWidth="1"/>
    <col min="15109" max="15109" width="16.625" customWidth="1"/>
    <col min="15110" max="15110" width="15.375" customWidth="1"/>
    <col min="15111" max="15111" width="13.75" customWidth="1"/>
    <col min="15359" max="15359" width="3.625" customWidth="1"/>
    <col min="15360" max="15360" width="30.5" customWidth="1"/>
    <col min="15361" max="15361" width="8.125" customWidth="1"/>
    <col min="15362" max="15362" width="16.625" customWidth="1"/>
    <col min="15363" max="15363" width="13.75" customWidth="1"/>
    <col min="15364" max="15364" width="17.375" customWidth="1"/>
    <col min="15365" max="15365" width="16.625" customWidth="1"/>
    <col min="15366" max="15366" width="15.375" customWidth="1"/>
    <col min="15367" max="15367" width="13.75" customWidth="1"/>
    <col min="15615" max="15615" width="3.625" customWidth="1"/>
    <col min="15616" max="15616" width="30.5" customWidth="1"/>
    <col min="15617" max="15617" width="8.125" customWidth="1"/>
    <col min="15618" max="15618" width="16.625" customWidth="1"/>
    <col min="15619" max="15619" width="13.75" customWidth="1"/>
    <col min="15620" max="15620" width="17.375" customWidth="1"/>
    <col min="15621" max="15621" width="16.625" customWidth="1"/>
    <col min="15622" max="15622" width="15.375" customWidth="1"/>
    <col min="15623" max="15623" width="13.75" customWidth="1"/>
    <col min="15871" max="15871" width="3.625" customWidth="1"/>
    <col min="15872" max="15872" width="30.5" customWidth="1"/>
    <col min="15873" max="15873" width="8.125" customWidth="1"/>
    <col min="15874" max="15874" width="16.625" customWidth="1"/>
    <col min="15875" max="15875" width="13.75" customWidth="1"/>
    <col min="15876" max="15876" width="17.375" customWidth="1"/>
    <col min="15877" max="15877" width="16.625" customWidth="1"/>
    <col min="15878" max="15878" width="15.375" customWidth="1"/>
    <col min="15879" max="15879" width="13.75" customWidth="1"/>
    <col min="16127" max="16127" width="3.625" customWidth="1"/>
    <col min="16128" max="16128" width="30.5" customWidth="1"/>
    <col min="16129" max="16129" width="8.125" customWidth="1"/>
    <col min="16130" max="16130" width="16.625" customWidth="1"/>
    <col min="16131" max="16131" width="13.75" customWidth="1"/>
    <col min="16132" max="16132" width="17.375" customWidth="1"/>
    <col min="16133" max="16133" width="16.625" customWidth="1"/>
    <col min="16134" max="16134" width="15.375" customWidth="1"/>
    <col min="16135" max="16135" width="13.75" customWidth="1"/>
  </cols>
  <sheetData>
    <row r="1" spans="1:9" ht="24.75" customHeight="1">
      <c r="A1" s="235"/>
      <c r="E1" s="216"/>
      <c r="G1" s="347" t="s">
        <v>352</v>
      </c>
      <c r="H1" s="348"/>
    </row>
    <row r="2" spans="1:9" ht="27" customHeight="1">
      <c r="A2" s="327" t="s">
        <v>291</v>
      </c>
      <c r="B2" s="327"/>
      <c r="C2" s="327"/>
      <c r="D2" s="327"/>
      <c r="E2" s="327"/>
      <c r="F2" s="327"/>
      <c r="G2" s="327"/>
      <c r="H2" s="327"/>
    </row>
    <row r="3" spans="1:9" s="214" customFormat="1" ht="23.45" customHeight="1">
      <c r="A3" s="349" t="str">
        <f>+'110'!A3:D3</f>
        <v>(Kèm theo Quyết định số:        /QĐ-UBND ngày  31/12/2025 của UBND phường Bắc Kạn)</v>
      </c>
      <c r="B3" s="349"/>
      <c r="C3" s="349"/>
      <c r="D3" s="349"/>
      <c r="E3" s="349"/>
      <c r="F3" s="349"/>
      <c r="G3" s="349"/>
      <c r="H3" s="349"/>
    </row>
    <row r="4" spans="1:9" ht="27.75" customHeight="1">
      <c r="A4" s="217"/>
      <c r="D4" s="350"/>
      <c r="E4" s="350"/>
      <c r="G4" s="351" t="s">
        <v>286</v>
      </c>
      <c r="H4" s="351"/>
    </row>
    <row r="5" spans="1:9" s="103" customFormat="1" ht="32.25" customHeight="1">
      <c r="A5" s="352" t="s">
        <v>118</v>
      </c>
      <c r="B5" s="353" t="s">
        <v>287</v>
      </c>
      <c r="C5" s="353" t="s">
        <v>203</v>
      </c>
      <c r="D5" s="353" t="s">
        <v>288</v>
      </c>
      <c r="E5" s="353"/>
      <c r="F5" s="346" t="s">
        <v>122</v>
      </c>
      <c r="G5" s="346"/>
      <c r="H5" s="346"/>
      <c r="I5" s="343" t="s">
        <v>295</v>
      </c>
    </row>
    <row r="6" spans="1:9" s="103" customFormat="1" ht="75.75" customHeight="1">
      <c r="A6" s="352"/>
      <c r="B6" s="353"/>
      <c r="C6" s="353"/>
      <c r="D6" s="237" t="s">
        <v>204</v>
      </c>
      <c r="E6" s="237" t="s">
        <v>289</v>
      </c>
      <c r="F6" s="236" t="s">
        <v>104</v>
      </c>
      <c r="G6" s="237" t="s">
        <v>296</v>
      </c>
      <c r="H6" s="237" t="s">
        <v>297</v>
      </c>
      <c r="I6" s="344"/>
    </row>
    <row r="7" spans="1:9" s="104" customFormat="1" ht="79.5" customHeight="1">
      <c r="A7" s="238" t="s">
        <v>5</v>
      </c>
      <c r="B7" s="239" t="s">
        <v>353</v>
      </c>
      <c r="C7" s="240"/>
      <c r="D7" s="241">
        <f>SUM(D8:D8)</f>
        <v>0</v>
      </c>
      <c r="E7" s="241">
        <f>SUM(E8:E8)</f>
        <v>0</v>
      </c>
      <c r="F7" s="241">
        <f>SUM(F8:F10)</f>
        <v>22145</v>
      </c>
      <c r="G7" s="241">
        <f t="shared" ref="G7:H7" si="0">SUM(G8:G8)</f>
        <v>0</v>
      </c>
      <c r="H7" s="241">
        <f t="shared" si="0"/>
        <v>0</v>
      </c>
      <c r="I7" s="345" t="s">
        <v>298</v>
      </c>
    </row>
    <row r="8" spans="1:9" s="103" customFormat="1" ht="30.75" customHeight="1">
      <c r="A8" s="105" t="s">
        <v>206</v>
      </c>
      <c r="B8" s="135" t="s">
        <v>299</v>
      </c>
      <c r="C8" s="137"/>
      <c r="D8" s="212"/>
      <c r="E8" s="211"/>
      <c r="F8" s="242">
        <v>9000</v>
      </c>
      <c r="G8" s="243"/>
      <c r="H8" s="242"/>
      <c r="I8" s="345"/>
    </row>
    <row r="9" spans="1:9" s="291" customFormat="1" ht="30.75" customHeight="1">
      <c r="A9" s="292">
        <v>2</v>
      </c>
      <c r="B9" s="293" t="s">
        <v>354</v>
      </c>
      <c r="C9" s="292"/>
      <c r="D9" s="292"/>
      <c r="E9" s="292"/>
      <c r="F9" s="292"/>
      <c r="G9" s="292"/>
      <c r="H9" s="292"/>
      <c r="I9" s="345"/>
    </row>
    <row r="10" spans="1:9" s="14" customFormat="1" ht="30.75" customHeight="1">
      <c r="A10" s="292">
        <v>3</v>
      </c>
      <c r="B10" s="422" t="s">
        <v>429</v>
      </c>
      <c r="C10" s="421"/>
      <c r="D10" s="421"/>
      <c r="E10" s="421"/>
      <c r="F10" s="520">
        <v>13145</v>
      </c>
      <c r="G10" s="421"/>
      <c r="H10" s="421"/>
      <c r="I10" s="421"/>
    </row>
  </sheetData>
  <mergeCells count="12">
    <mergeCell ref="I5:I6"/>
    <mergeCell ref="I7:I9"/>
    <mergeCell ref="F5:H5"/>
    <mergeCell ref="G1:H1"/>
    <mergeCell ref="A2:H2"/>
    <mergeCell ref="A3:H3"/>
    <mergeCell ref="D4:E4"/>
    <mergeCell ref="G4:H4"/>
    <mergeCell ref="A5:A6"/>
    <mergeCell ref="B5:B6"/>
    <mergeCell ref="C5:C6"/>
    <mergeCell ref="D5:E5"/>
  </mergeCells>
  <pageMargins left="0.39" right="0.43307086614173201" top="0.35433070866141703" bottom="0.27559055118110198" header="0.31496062992126" footer="0.31496062992126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zoomScale="80" zoomScaleNormal="8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P71" sqref="P71"/>
    </sheetView>
  </sheetViews>
  <sheetFormatPr defaultColWidth="9" defaultRowHeight="15.75"/>
  <cols>
    <col min="1" max="1" width="5.125" style="299" customWidth="1"/>
    <col min="2" max="2" width="25.75" style="299" customWidth="1"/>
    <col min="3" max="3" width="10.25" style="299" customWidth="1"/>
    <col min="4" max="4" width="9.75" style="299" customWidth="1"/>
    <col min="5" max="5" width="8.875" style="299" customWidth="1"/>
    <col min="6" max="6" width="9.875" style="299" customWidth="1"/>
    <col min="7" max="7" width="10" style="299" customWidth="1"/>
    <col min="8" max="8" width="10.125" style="299" customWidth="1"/>
    <col min="9" max="9" width="10" style="299" customWidth="1"/>
    <col min="10" max="10" width="8.5" style="299" customWidth="1"/>
    <col min="11" max="11" width="10.375" style="299" customWidth="1"/>
    <col min="12" max="13" width="10.875" style="299" customWidth="1"/>
    <col min="14" max="16384" width="9" style="299"/>
  </cols>
  <sheetData>
    <row r="1" spans="1:13" s="296" customFormat="1" ht="24" customHeight="1">
      <c r="A1" s="274"/>
      <c r="B1" s="274"/>
      <c r="K1" s="355" t="s">
        <v>355</v>
      </c>
      <c r="L1" s="355"/>
      <c r="M1" s="355"/>
    </row>
    <row r="2" spans="1:13" s="297" customFormat="1" ht="27.75" customHeight="1">
      <c r="A2" s="333" t="s">
        <v>359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s="297" customFormat="1" ht="23.25" customHeight="1">
      <c r="A3" s="328" t="str">
        <f>'111'!A3:H3</f>
        <v>(Kèm theo Quyết định số:        /QĐ-UBND ngày  31/12/2025 của UBND phường Bắc Kạn)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</row>
    <row r="4" spans="1:13" s="297" customFormat="1" ht="18" customHeight="1">
      <c r="K4" s="356" t="s">
        <v>360</v>
      </c>
      <c r="L4" s="356"/>
      <c r="M4" s="356"/>
    </row>
    <row r="5" spans="1:13" ht="24" customHeight="1">
      <c r="A5" s="357" t="s">
        <v>2</v>
      </c>
      <c r="B5" s="359" t="s">
        <v>361</v>
      </c>
      <c r="C5" s="361" t="s">
        <v>362</v>
      </c>
      <c r="D5" s="354" t="s">
        <v>77</v>
      </c>
      <c r="E5" s="354"/>
      <c r="F5" s="354"/>
      <c r="G5" s="354"/>
      <c r="H5" s="363" t="s">
        <v>363</v>
      </c>
      <c r="I5" s="354" t="s">
        <v>290</v>
      </c>
      <c r="J5" s="354"/>
      <c r="K5" s="354"/>
      <c r="L5" s="354"/>
      <c r="M5" s="363" t="s">
        <v>364</v>
      </c>
    </row>
    <row r="6" spans="1:13" ht="45" customHeight="1">
      <c r="A6" s="358"/>
      <c r="B6" s="360"/>
      <c r="C6" s="362"/>
      <c r="D6" s="354" t="s">
        <v>365</v>
      </c>
      <c r="E6" s="354"/>
      <c r="F6" s="354" t="s">
        <v>366</v>
      </c>
      <c r="G6" s="363" t="s">
        <v>367</v>
      </c>
      <c r="H6" s="363"/>
      <c r="I6" s="354" t="s">
        <v>365</v>
      </c>
      <c r="J6" s="354"/>
      <c r="K6" s="354" t="s">
        <v>366</v>
      </c>
      <c r="L6" s="354" t="s">
        <v>367</v>
      </c>
      <c r="M6" s="363"/>
    </row>
    <row r="7" spans="1:13" ht="92.25" customHeight="1">
      <c r="A7" s="358"/>
      <c r="B7" s="360"/>
      <c r="C7" s="362"/>
      <c r="D7" s="298" t="s">
        <v>104</v>
      </c>
      <c r="E7" s="298" t="s">
        <v>368</v>
      </c>
      <c r="F7" s="354"/>
      <c r="G7" s="363"/>
      <c r="H7" s="363"/>
      <c r="I7" s="298" t="s">
        <v>104</v>
      </c>
      <c r="J7" s="298" t="s">
        <v>368</v>
      </c>
      <c r="K7" s="354"/>
      <c r="L7" s="354"/>
      <c r="M7" s="363"/>
    </row>
    <row r="8" spans="1:13" ht="21" customHeight="1">
      <c r="A8" s="300" t="s">
        <v>4</v>
      </c>
      <c r="B8" s="301" t="s">
        <v>18</v>
      </c>
      <c r="C8" s="302">
        <v>1</v>
      </c>
      <c r="D8" s="303">
        <v>2</v>
      </c>
      <c r="E8" s="303">
        <v>3</v>
      </c>
      <c r="F8" s="303">
        <v>4</v>
      </c>
      <c r="G8" s="302" t="s">
        <v>369</v>
      </c>
      <c r="H8" s="302" t="s">
        <v>370</v>
      </c>
      <c r="I8" s="303">
        <v>7</v>
      </c>
      <c r="J8" s="303">
        <v>8</v>
      </c>
      <c r="K8" s="303">
        <v>9</v>
      </c>
      <c r="L8" s="303" t="s">
        <v>371</v>
      </c>
      <c r="M8" s="302" t="s">
        <v>372</v>
      </c>
    </row>
    <row r="9" spans="1:13" ht="23.25" customHeight="1">
      <c r="A9" s="304">
        <v>1</v>
      </c>
      <c r="B9" s="294" t="s">
        <v>356</v>
      </c>
      <c r="C9" s="305"/>
      <c r="D9" s="306">
        <v>84.8</v>
      </c>
      <c r="E9" s="306">
        <v>0</v>
      </c>
      <c r="F9" s="306"/>
      <c r="G9" s="306">
        <f>D9-F9</f>
        <v>84.8</v>
      </c>
      <c r="H9" s="306">
        <f>C9+D9+F9</f>
        <v>84.8</v>
      </c>
      <c r="I9" s="306">
        <v>50</v>
      </c>
      <c r="J9" s="306">
        <v>0</v>
      </c>
      <c r="K9" s="306">
        <v>80</v>
      </c>
      <c r="L9" s="306">
        <f>I9-K9</f>
        <v>-30</v>
      </c>
      <c r="M9" s="306">
        <f>H9+I9-K9</f>
        <v>54.800000000000011</v>
      </c>
    </row>
    <row r="10" spans="1:13" hidden="1">
      <c r="A10" s="307" t="s">
        <v>27</v>
      </c>
      <c r="B10" s="295" t="s">
        <v>373</v>
      </c>
      <c r="C10" s="308"/>
      <c r="D10" s="309"/>
      <c r="E10" s="309">
        <v>0</v>
      </c>
      <c r="F10" s="309"/>
      <c r="G10" s="306">
        <f t="shared" ref="G10:G53" si="0">D10-F10</f>
        <v>0</v>
      </c>
      <c r="H10" s="306">
        <f t="shared" ref="H10:H53" si="1">C10+D10+F10</f>
        <v>0</v>
      </c>
      <c r="I10" s="309"/>
      <c r="J10" s="309"/>
      <c r="K10" s="310"/>
      <c r="L10" s="310"/>
      <c r="M10" s="306">
        <f t="shared" ref="M10:M52" si="2">H10+I10-K10</f>
        <v>0</v>
      </c>
    </row>
    <row r="11" spans="1:13" hidden="1">
      <c r="A11" s="307" t="s">
        <v>28</v>
      </c>
      <c r="B11" s="295" t="s">
        <v>374</v>
      </c>
      <c r="C11" s="311"/>
      <c r="D11" s="309"/>
      <c r="E11" s="309"/>
      <c r="F11" s="309"/>
      <c r="G11" s="306">
        <f t="shared" si="0"/>
        <v>0</v>
      </c>
      <c r="H11" s="306">
        <f t="shared" si="1"/>
        <v>0</v>
      </c>
      <c r="I11" s="309"/>
      <c r="J11" s="309"/>
      <c r="K11" s="310"/>
      <c r="L11" s="310"/>
      <c r="M11" s="306">
        <f t="shared" si="2"/>
        <v>0</v>
      </c>
    </row>
    <row r="12" spans="1:13" hidden="1">
      <c r="A12" s="307" t="s">
        <v>82</v>
      </c>
      <c r="B12" s="312" t="s">
        <v>375</v>
      </c>
      <c r="C12" s="311"/>
      <c r="D12" s="309"/>
      <c r="E12" s="309"/>
      <c r="F12" s="309"/>
      <c r="G12" s="306">
        <f t="shared" si="0"/>
        <v>0</v>
      </c>
      <c r="H12" s="306">
        <f t="shared" si="1"/>
        <v>0</v>
      </c>
      <c r="I12" s="309"/>
      <c r="J12" s="309"/>
      <c r="K12" s="310"/>
      <c r="L12" s="310"/>
      <c r="M12" s="306">
        <f t="shared" si="2"/>
        <v>0</v>
      </c>
    </row>
    <row r="13" spans="1:13" hidden="1">
      <c r="A13" s="307" t="s">
        <v>83</v>
      </c>
      <c r="B13" s="312" t="s">
        <v>376</v>
      </c>
      <c r="C13" s="311"/>
      <c r="D13" s="309"/>
      <c r="E13" s="309"/>
      <c r="F13" s="309"/>
      <c r="G13" s="306">
        <f t="shared" si="0"/>
        <v>0</v>
      </c>
      <c r="H13" s="306">
        <f t="shared" si="1"/>
        <v>0</v>
      </c>
      <c r="I13" s="309"/>
      <c r="J13" s="309"/>
      <c r="K13" s="310"/>
      <c r="L13" s="310"/>
      <c r="M13" s="306">
        <f t="shared" si="2"/>
        <v>0</v>
      </c>
    </row>
    <row r="14" spans="1:13" hidden="1">
      <c r="A14" s="307" t="s">
        <v>84</v>
      </c>
      <c r="B14" s="295" t="s">
        <v>377</v>
      </c>
      <c r="C14" s="313"/>
      <c r="D14" s="314"/>
      <c r="E14" s="309"/>
      <c r="F14" s="314"/>
      <c r="G14" s="306">
        <f t="shared" si="0"/>
        <v>0</v>
      </c>
      <c r="H14" s="306">
        <f t="shared" si="1"/>
        <v>0</v>
      </c>
      <c r="I14" s="314"/>
      <c r="J14" s="314"/>
      <c r="K14" s="309"/>
      <c r="L14" s="310"/>
      <c r="M14" s="306">
        <f t="shared" si="2"/>
        <v>0</v>
      </c>
    </row>
    <row r="15" spans="1:13" hidden="1">
      <c r="A15" s="307" t="s">
        <v>85</v>
      </c>
      <c r="B15" s="295" t="s">
        <v>378</v>
      </c>
      <c r="C15" s="311"/>
      <c r="D15" s="314"/>
      <c r="E15" s="310"/>
      <c r="F15" s="314"/>
      <c r="G15" s="306">
        <f t="shared" si="0"/>
        <v>0</v>
      </c>
      <c r="H15" s="306">
        <f t="shared" si="1"/>
        <v>0</v>
      </c>
      <c r="I15" s="314"/>
      <c r="J15" s="314"/>
      <c r="K15" s="310"/>
      <c r="L15" s="310"/>
      <c r="M15" s="306">
        <f t="shared" si="2"/>
        <v>0</v>
      </c>
    </row>
    <row r="16" spans="1:13" hidden="1">
      <c r="A16" s="315" t="s">
        <v>31</v>
      </c>
      <c r="B16" s="295" t="s">
        <v>379</v>
      </c>
      <c r="C16" s="311"/>
      <c r="D16" s="314"/>
      <c r="E16" s="309"/>
      <c r="F16" s="314"/>
      <c r="G16" s="306">
        <f t="shared" si="0"/>
        <v>0</v>
      </c>
      <c r="H16" s="306">
        <f t="shared" si="1"/>
        <v>0</v>
      </c>
      <c r="I16" s="314"/>
      <c r="J16" s="314"/>
      <c r="K16" s="310"/>
      <c r="L16" s="310"/>
      <c r="M16" s="306">
        <f t="shared" si="2"/>
        <v>0</v>
      </c>
    </row>
    <row r="17" spans="1:13" hidden="1">
      <c r="A17" s="315" t="s">
        <v>32</v>
      </c>
      <c r="B17" s="295" t="s">
        <v>376</v>
      </c>
      <c r="C17" s="311"/>
      <c r="D17" s="314"/>
      <c r="E17" s="309"/>
      <c r="F17" s="314"/>
      <c r="G17" s="306">
        <f t="shared" si="0"/>
        <v>0</v>
      </c>
      <c r="H17" s="306">
        <f t="shared" si="1"/>
        <v>0</v>
      </c>
      <c r="I17" s="314"/>
      <c r="J17" s="314"/>
      <c r="K17" s="310"/>
      <c r="L17" s="310"/>
      <c r="M17" s="306">
        <f t="shared" si="2"/>
        <v>0</v>
      </c>
    </row>
    <row r="18" spans="1:13" hidden="1">
      <c r="A18" s="315" t="s">
        <v>380</v>
      </c>
      <c r="B18" s="295" t="s">
        <v>381</v>
      </c>
      <c r="C18" s="311"/>
      <c r="D18" s="314"/>
      <c r="E18" s="310"/>
      <c r="F18" s="314"/>
      <c r="G18" s="306">
        <f t="shared" si="0"/>
        <v>0</v>
      </c>
      <c r="H18" s="306">
        <f t="shared" si="1"/>
        <v>0</v>
      </c>
      <c r="I18" s="314"/>
      <c r="J18" s="314"/>
      <c r="K18" s="310"/>
      <c r="L18" s="310"/>
      <c r="M18" s="306">
        <f t="shared" si="2"/>
        <v>0</v>
      </c>
    </row>
    <row r="19" spans="1:13" hidden="1">
      <c r="A19" s="315" t="s">
        <v>382</v>
      </c>
      <c r="B19" s="295" t="s">
        <v>375</v>
      </c>
      <c r="C19" s="311"/>
      <c r="D19" s="314"/>
      <c r="E19" s="310"/>
      <c r="F19" s="314"/>
      <c r="G19" s="306">
        <f t="shared" si="0"/>
        <v>0</v>
      </c>
      <c r="H19" s="306">
        <f t="shared" si="1"/>
        <v>0</v>
      </c>
      <c r="I19" s="314"/>
      <c r="J19" s="314"/>
      <c r="K19" s="310"/>
      <c r="L19" s="310"/>
      <c r="M19" s="306">
        <f t="shared" si="2"/>
        <v>0</v>
      </c>
    </row>
    <row r="20" spans="1:13" hidden="1">
      <c r="A20" s="315" t="s">
        <v>383</v>
      </c>
      <c r="B20" s="295" t="s">
        <v>378</v>
      </c>
      <c r="C20" s="311"/>
      <c r="D20" s="314"/>
      <c r="E20" s="310"/>
      <c r="F20" s="314"/>
      <c r="G20" s="306">
        <f t="shared" si="0"/>
        <v>0</v>
      </c>
      <c r="H20" s="306">
        <f t="shared" si="1"/>
        <v>0</v>
      </c>
      <c r="I20" s="314"/>
      <c r="J20" s="314"/>
      <c r="K20" s="310"/>
      <c r="L20" s="310"/>
      <c r="M20" s="306">
        <f t="shared" si="2"/>
        <v>0</v>
      </c>
    </row>
    <row r="21" spans="1:13" hidden="1">
      <c r="A21" s="315" t="s">
        <v>384</v>
      </c>
      <c r="B21" s="295" t="s">
        <v>385</v>
      </c>
      <c r="C21" s="313"/>
      <c r="D21" s="314"/>
      <c r="E21" s="309"/>
      <c r="F21" s="314"/>
      <c r="G21" s="306">
        <f t="shared" si="0"/>
        <v>0</v>
      </c>
      <c r="H21" s="306">
        <f t="shared" si="1"/>
        <v>0</v>
      </c>
      <c r="I21" s="314"/>
      <c r="J21" s="314"/>
      <c r="K21" s="309"/>
      <c r="L21" s="310"/>
      <c r="M21" s="306">
        <f t="shared" si="2"/>
        <v>0</v>
      </c>
    </row>
    <row r="22" spans="1:13" hidden="1">
      <c r="A22" s="315" t="s">
        <v>386</v>
      </c>
      <c r="B22" s="295" t="s">
        <v>374</v>
      </c>
      <c r="C22" s="313"/>
      <c r="D22" s="314"/>
      <c r="E22" s="309"/>
      <c r="F22" s="314"/>
      <c r="G22" s="306">
        <f t="shared" si="0"/>
        <v>0</v>
      </c>
      <c r="H22" s="306">
        <f t="shared" si="1"/>
        <v>0</v>
      </c>
      <c r="I22" s="314"/>
      <c r="J22" s="314"/>
      <c r="K22" s="309"/>
      <c r="L22" s="310"/>
      <c r="M22" s="306">
        <f t="shared" si="2"/>
        <v>0</v>
      </c>
    </row>
    <row r="23" spans="1:13" hidden="1">
      <c r="A23" s="315" t="s">
        <v>387</v>
      </c>
      <c r="B23" s="295" t="s">
        <v>388</v>
      </c>
      <c r="C23" s="313"/>
      <c r="D23" s="314"/>
      <c r="E23" s="309"/>
      <c r="F23" s="314"/>
      <c r="G23" s="306">
        <f t="shared" si="0"/>
        <v>0</v>
      </c>
      <c r="H23" s="306">
        <f t="shared" si="1"/>
        <v>0</v>
      </c>
      <c r="I23" s="314"/>
      <c r="J23" s="314"/>
      <c r="K23" s="309"/>
      <c r="L23" s="310"/>
      <c r="M23" s="306">
        <f t="shared" si="2"/>
        <v>0</v>
      </c>
    </row>
    <row r="24" spans="1:13" hidden="1">
      <c r="A24" s="315" t="s">
        <v>389</v>
      </c>
      <c r="B24" s="295" t="s">
        <v>377</v>
      </c>
      <c r="C24" s="313"/>
      <c r="D24" s="314"/>
      <c r="E24" s="309"/>
      <c r="F24" s="314"/>
      <c r="G24" s="306">
        <f t="shared" si="0"/>
        <v>0</v>
      </c>
      <c r="H24" s="306">
        <f t="shared" si="1"/>
        <v>0</v>
      </c>
      <c r="I24" s="314"/>
      <c r="J24" s="314"/>
      <c r="K24" s="309"/>
      <c r="L24" s="310"/>
      <c r="M24" s="306">
        <f t="shared" si="2"/>
        <v>0</v>
      </c>
    </row>
    <row r="25" spans="1:13" ht="21" customHeight="1">
      <c r="A25" s="307">
        <v>2</v>
      </c>
      <c r="B25" s="295" t="s">
        <v>300</v>
      </c>
      <c r="C25" s="313">
        <v>149.514929</v>
      </c>
      <c r="D25" s="314"/>
      <c r="E25" s="314">
        <v>0</v>
      </c>
      <c r="F25" s="314"/>
      <c r="G25" s="306">
        <f t="shared" si="0"/>
        <v>0</v>
      </c>
      <c r="H25" s="306">
        <f t="shared" si="1"/>
        <v>149.514929</v>
      </c>
      <c r="I25" s="314">
        <v>50</v>
      </c>
      <c r="J25" s="314">
        <v>0</v>
      </c>
      <c r="K25" s="314">
        <v>80</v>
      </c>
      <c r="L25" s="314">
        <v>40</v>
      </c>
      <c r="M25" s="306">
        <f t="shared" si="2"/>
        <v>119.514929</v>
      </c>
    </row>
    <row r="26" spans="1:13" hidden="1">
      <c r="A26" s="315" t="s">
        <v>390</v>
      </c>
      <c r="B26" s="295" t="s">
        <v>377</v>
      </c>
      <c r="C26" s="313"/>
      <c r="D26" s="314"/>
      <c r="E26" s="309"/>
      <c r="F26" s="314"/>
      <c r="G26" s="306"/>
      <c r="H26" s="306">
        <f t="shared" si="1"/>
        <v>0</v>
      </c>
      <c r="I26" s="314"/>
      <c r="J26" s="314"/>
      <c r="K26" s="309"/>
      <c r="L26" s="310"/>
      <c r="M26" s="306">
        <f t="shared" si="2"/>
        <v>0</v>
      </c>
    </row>
    <row r="27" spans="1:13" hidden="1">
      <c r="A27" s="315" t="s">
        <v>391</v>
      </c>
      <c r="B27" s="295" t="s">
        <v>379</v>
      </c>
      <c r="C27" s="313"/>
      <c r="D27" s="314"/>
      <c r="E27" s="309"/>
      <c r="F27" s="314"/>
      <c r="G27" s="306"/>
      <c r="H27" s="306">
        <f t="shared" si="1"/>
        <v>0</v>
      </c>
      <c r="I27" s="314"/>
      <c r="J27" s="314"/>
      <c r="K27" s="309"/>
      <c r="L27" s="310"/>
      <c r="M27" s="306">
        <f t="shared" si="2"/>
        <v>0</v>
      </c>
    </row>
    <row r="28" spans="1:13" hidden="1">
      <c r="A28" s="315" t="s">
        <v>392</v>
      </c>
      <c r="B28" s="295" t="s">
        <v>376</v>
      </c>
      <c r="C28" s="313"/>
      <c r="D28" s="314"/>
      <c r="E28" s="309"/>
      <c r="F28" s="314"/>
      <c r="G28" s="306"/>
      <c r="H28" s="306">
        <f t="shared" si="1"/>
        <v>0</v>
      </c>
      <c r="I28" s="314"/>
      <c r="J28" s="314"/>
      <c r="K28" s="309"/>
      <c r="L28" s="310"/>
      <c r="M28" s="306">
        <f t="shared" si="2"/>
        <v>0</v>
      </c>
    </row>
    <row r="29" spans="1:13" hidden="1">
      <c r="A29" s="315" t="s">
        <v>393</v>
      </c>
      <c r="B29" s="295" t="s">
        <v>381</v>
      </c>
      <c r="C29" s="313"/>
      <c r="D29" s="314"/>
      <c r="E29" s="309"/>
      <c r="F29" s="314"/>
      <c r="G29" s="306"/>
      <c r="H29" s="306">
        <f t="shared" si="1"/>
        <v>0</v>
      </c>
      <c r="I29" s="314"/>
      <c r="J29" s="314"/>
      <c r="K29" s="309"/>
      <c r="L29" s="310"/>
      <c r="M29" s="306">
        <f t="shared" si="2"/>
        <v>0</v>
      </c>
    </row>
    <row r="30" spans="1:13" hidden="1">
      <c r="A30" s="315" t="s">
        <v>394</v>
      </c>
      <c r="B30" s="295" t="s">
        <v>375</v>
      </c>
      <c r="C30" s="313"/>
      <c r="D30" s="314"/>
      <c r="E30" s="309"/>
      <c r="F30" s="314"/>
      <c r="G30" s="306"/>
      <c r="H30" s="306">
        <f t="shared" si="1"/>
        <v>0</v>
      </c>
      <c r="I30" s="314"/>
      <c r="J30" s="314"/>
      <c r="K30" s="309"/>
      <c r="L30" s="310"/>
      <c r="M30" s="306">
        <f t="shared" si="2"/>
        <v>0</v>
      </c>
    </row>
    <row r="31" spans="1:13" hidden="1">
      <c r="A31" s="315" t="s">
        <v>395</v>
      </c>
      <c r="B31" s="295" t="s">
        <v>378</v>
      </c>
      <c r="C31" s="313"/>
      <c r="D31" s="314"/>
      <c r="E31" s="309"/>
      <c r="F31" s="314"/>
      <c r="G31" s="306"/>
      <c r="H31" s="306">
        <f t="shared" si="1"/>
        <v>0</v>
      </c>
      <c r="I31" s="314"/>
      <c r="J31" s="314"/>
      <c r="K31" s="309"/>
      <c r="L31" s="310"/>
      <c r="M31" s="306">
        <f t="shared" si="2"/>
        <v>0</v>
      </c>
    </row>
    <row r="32" spans="1:13" hidden="1">
      <c r="A32" s="315" t="s">
        <v>396</v>
      </c>
      <c r="B32" s="295" t="s">
        <v>374</v>
      </c>
      <c r="C32" s="313"/>
      <c r="D32" s="314"/>
      <c r="E32" s="309"/>
      <c r="F32" s="314"/>
      <c r="G32" s="306"/>
      <c r="H32" s="306">
        <f t="shared" si="1"/>
        <v>0</v>
      </c>
      <c r="I32" s="314"/>
      <c r="J32" s="314"/>
      <c r="K32" s="309"/>
      <c r="L32" s="310"/>
      <c r="M32" s="306">
        <f t="shared" si="2"/>
        <v>0</v>
      </c>
    </row>
    <row r="33" spans="1:13" hidden="1">
      <c r="A33" s="315" t="s">
        <v>397</v>
      </c>
      <c r="B33" s="295" t="s">
        <v>398</v>
      </c>
      <c r="C33" s="313"/>
      <c r="D33" s="314"/>
      <c r="E33" s="309"/>
      <c r="F33" s="314"/>
      <c r="G33" s="306"/>
      <c r="H33" s="306">
        <f t="shared" si="1"/>
        <v>0</v>
      </c>
      <c r="I33" s="314"/>
      <c r="J33" s="314"/>
      <c r="K33" s="309"/>
      <c r="L33" s="310"/>
      <c r="M33" s="306">
        <f t="shared" si="2"/>
        <v>0</v>
      </c>
    </row>
    <row r="34" spans="1:13" hidden="1">
      <c r="A34" s="315" t="s">
        <v>399</v>
      </c>
      <c r="B34" s="295" t="s">
        <v>388</v>
      </c>
      <c r="C34" s="313"/>
      <c r="D34" s="314"/>
      <c r="E34" s="309"/>
      <c r="F34" s="309"/>
      <c r="G34" s="306">
        <f t="shared" si="0"/>
        <v>0</v>
      </c>
      <c r="H34" s="306">
        <f t="shared" si="1"/>
        <v>0</v>
      </c>
      <c r="I34" s="314"/>
      <c r="J34" s="309"/>
      <c r="K34" s="309"/>
      <c r="L34" s="310"/>
      <c r="M34" s="306">
        <f t="shared" si="2"/>
        <v>0</v>
      </c>
    </row>
    <row r="35" spans="1:13" ht="27" customHeight="1">
      <c r="A35" s="307">
        <v>3</v>
      </c>
      <c r="B35" s="295" t="s">
        <v>357</v>
      </c>
      <c r="C35" s="313">
        <v>45.918871299999999</v>
      </c>
      <c r="D35" s="314"/>
      <c r="E35" s="314">
        <v>0</v>
      </c>
      <c r="F35" s="314"/>
      <c r="G35" s="306">
        <f t="shared" si="0"/>
        <v>0</v>
      </c>
      <c r="H35" s="306">
        <f t="shared" si="1"/>
        <v>45.918871299999999</v>
      </c>
      <c r="I35" s="314">
        <v>25</v>
      </c>
      <c r="J35" s="314">
        <v>0</v>
      </c>
      <c r="K35" s="314">
        <v>50</v>
      </c>
      <c r="L35" s="314">
        <v>20</v>
      </c>
      <c r="M35" s="306">
        <f t="shared" si="2"/>
        <v>20.918871300000006</v>
      </c>
    </row>
    <row r="36" spans="1:13" hidden="1">
      <c r="A36" s="315" t="s">
        <v>400</v>
      </c>
      <c r="B36" s="295" t="s">
        <v>377</v>
      </c>
      <c r="C36" s="313"/>
      <c r="D36" s="314"/>
      <c r="E36" s="309"/>
      <c r="F36" s="314"/>
      <c r="G36" s="306"/>
      <c r="H36" s="306">
        <f t="shared" si="1"/>
        <v>0</v>
      </c>
      <c r="I36" s="314"/>
      <c r="J36" s="314"/>
      <c r="K36" s="309"/>
      <c r="L36" s="310"/>
      <c r="M36" s="306">
        <f t="shared" si="2"/>
        <v>0</v>
      </c>
    </row>
    <row r="37" spans="1:13" hidden="1">
      <c r="A37" s="315" t="s">
        <v>401</v>
      </c>
      <c r="B37" s="295" t="s">
        <v>379</v>
      </c>
      <c r="C37" s="313"/>
      <c r="D37" s="314"/>
      <c r="E37" s="309"/>
      <c r="F37" s="314"/>
      <c r="G37" s="306"/>
      <c r="H37" s="306">
        <f t="shared" si="1"/>
        <v>0</v>
      </c>
      <c r="I37" s="314"/>
      <c r="J37" s="314"/>
      <c r="K37" s="309"/>
      <c r="L37" s="310"/>
      <c r="M37" s="306">
        <f t="shared" si="2"/>
        <v>0</v>
      </c>
    </row>
    <row r="38" spans="1:13" hidden="1">
      <c r="A38" s="315" t="s">
        <v>402</v>
      </c>
      <c r="B38" s="295" t="s">
        <v>376</v>
      </c>
      <c r="C38" s="313"/>
      <c r="D38" s="314"/>
      <c r="E38" s="309"/>
      <c r="F38" s="314"/>
      <c r="G38" s="306"/>
      <c r="H38" s="306">
        <f t="shared" si="1"/>
        <v>0</v>
      </c>
      <c r="I38" s="314"/>
      <c r="J38" s="314"/>
      <c r="K38" s="309"/>
      <c r="L38" s="310"/>
      <c r="M38" s="306">
        <f t="shared" si="2"/>
        <v>0</v>
      </c>
    </row>
    <row r="39" spans="1:13" hidden="1">
      <c r="A39" s="315" t="s">
        <v>403</v>
      </c>
      <c r="B39" s="295" t="s">
        <v>381</v>
      </c>
      <c r="C39" s="313"/>
      <c r="D39" s="314"/>
      <c r="E39" s="309"/>
      <c r="F39" s="314"/>
      <c r="G39" s="306"/>
      <c r="H39" s="306">
        <f t="shared" si="1"/>
        <v>0</v>
      </c>
      <c r="I39" s="314"/>
      <c r="J39" s="314"/>
      <c r="K39" s="309"/>
      <c r="L39" s="310"/>
      <c r="M39" s="306">
        <f t="shared" si="2"/>
        <v>0</v>
      </c>
    </row>
    <row r="40" spans="1:13" hidden="1">
      <c r="A40" s="315" t="s">
        <v>404</v>
      </c>
      <c r="B40" s="295" t="s">
        <v>375</v>
      </c>
      <c r="C40" s="313"/>
      <c r="D40" s="314"/>
      <c r="E40" s="309"/>
      <c r="F40" s="314"/>
      <c r="G40" s="306"/>
      <c r="H40" s="306">
        <f t="shared" si="1"/>
        <v>0</v>
      </c>
      <c r="I40" s="314"/>
      <c r="J40" s="314"/>
      <c r="K40" s="309"/>
      <c r="L40" s="310"/>
      <c r="M40" s="306">
        <f t="shared" si="2"/>
        <v>0</v>
      </c>
    </row>
    <row r="41" spans="1:13" hidden="1">
      <c r="A41" s="315" t="s">
        <v>405</v>
      </c>
      <c r="B41" s="295" t="s">
        <v>388</v>
      </c>
      <c r="C41" s="313"/>
      <c r="D41" s="314"/>
      <c r="E41" s="309"/>
      <c r="F41" s="314"/>
      <c r="G41" s="306"/>
      <c r="H41" s="306">
        <f t="shared" si="1"/>
        <v>0</v>
      </c>
      <c r="I41" s="314"/>
      <c r="J41" s="314"/>
      <c r="K41" s="309"/>
      <c r="L41" s="310"/>
      <c r="M41" s="306">
        <f t="shared" si="2"/>
        <v>0</v>
      </c>
    </row>
    <row r="42" spans="1:13" hidden="1">
      <c r="A42" s="315" t="s">
        <v>406</v>
      </c>
      <c r="B42" s="295" t="s">
        <v>378</v>
      </c>
      <c r="C42" s="313"/>
      <c r="D42" s="314"/>
      <c r="E42" s="309"/>
      <c r="F42" s="314"/>
      <c r="G42" s="306"/>
      <c r="H42" s="306">
        <f t="shared" si="1"/>
        <v>0</v>
      </c>
      <c r="I42" s="314"/>
      <c r="J42" s="314"/>
      <c r="K42" s="309"/>
      <c r="L42" s="310"/>
      <c r="M42" s="306">
        <f t="shared" si="2"/>
        <v>0</v>
      </c>
    </row>
    <row r="43" spans="1:13" hidden="1">
      <c r="A43" s="315" t="s">
        <v>407</v>
      </c>
      <c r="B43" s="295" t="s">
        <v>374</v>
      </c>
      <c r="C43" s="313"/>
      <c r="D43" s="314"/>
      <c r="E43" s="309"/>
      <c r="F43" s="314"/>
      <c r="G43" s="306"/>
      <c r="H43" s="306">
        <f t="shared" si="1"/>
        <v>0</v>
      </c>
      <c r="I43" s="314"/>
      <c r="J43" s="314"/>
      <c r="K43" s="309"/>
      <c r="L43" s="310"/>
      <c r="M43" s="306">
        <f t="shared" si="2"/>
        <v>0</v>
      </c>
    </row>
    <row r="44" spans="1:13" hidden="1">
      <c r="A44" s="315" t="s">
        <v>408</v>
      </c>
      <c r="B44" s="295" t="s">
        <v>398</v>
      </c>
      <c r="C44" s="313"/>
      <c r="D44" s="314"/>
      <c r="E44" s="309"/>
      <c r="F44" s="314"/>
      <c r="G44" s="306"/>
      <c r="H44" s="306">
        <f t="shared" si="1"/>
        <v>0</v>
      </c>
      <c r="I44" s="314"/>
      <c r="J44" s="314"/>
      <c r="K44" s="309"/>
      <c r="L44" s="310"/>
      <c r="M44" s="306">
        <f t="shared" si="2"/>
        <v>0</v>
      </c>
    </row>
    <row r="45" spans="1:13" hidden="1">
      <c r="A45" s="315" t="s">
        <v>409</v>
      </c>
      <c r="B45" s="295" t="s">
        <v>377</v>
      </c>
      <c r="C45" s="313"/>
      <c r="D45" s="314"/>
      <c r="E45" s="309"/>
      <c r="F45" s="314"/>
      <c r="G45" s="306"/>
      <c r="H45" s="306">
        <f t="shared" si="1"/>
        <v>0</v>
      </c>
      <c r="I45" s="314"/>
      <c r="J45" s="314"/>
      <c r="K45" s="309"/>
      <c r="L45" s="310"/>
      <c r="M45" s="306">
        <f t="shared" si="2"/>
        <v>0</v>
      </c>
    </row>
    <row r="46" spans="1:13" hidden="1">
      <c r="A46" s="315" t="s">
        <v>410</v>
      </c>
      <c r="B46" s="295" t="s">
        <v>379</v>
      </c>
      <c r="C46" s="313"/>
      <c r="D46" s="314"/>
      <c r="E46" s="309"/>
      <c r="F46" s="314"/>
      <c r="G46" s="306"/>
      <c r="H46" s="306">
        <f t="shared" si="1"/>
        <v>0</v>
      </c>
      <c r="I46" s="314"/>
      <c r="J46" s="314"/>
      <c r="K46" s="309"/>
      <c r="L46" s="310"/>
      <c r="M46" s="306">
        <f t="shared" si="2"/>
        <v>0</v>
      </c>
    </row>
    <row r="47" spans="1:13" hidden="1">
      <c r="A47" s="315" t="s">
        <v>411</v>
      </c>
      <c r="B47" s="295" t="s">
        <v>376</v>
      </c>
      <c r="C47" s="313"/>
      <c r="D47" s="314"/>
      <c r="E47" s="309"/>
      <c r="F47" s="314"/>
      <c r="G47" s="306"/>
      <c r="H47" s="306">
        <f t="shared" si="1"/>
        <v>0</v>
      </c>
      <c r="I47" s="314"/>
      <c r="J47" s="314"/>
      <c r="K47" s="309"/>
      <c r="L47" s="310"/>
      <c r="M47" s="306">
        <f t="shared" si="2"/>
        <v>0</v>
      </c>
    </row>
    <row r="48" spans="1:13" hidden="1">
      <c r="A48" s="315" t="s">
        <v>412</v>
      </c>
      <c r="B48" s="295" t="s">
        <v>375</v>
      </c>
      <c r="C48" s="313"/>
      <c r="D48" s="314"/>
      <c r="E48" s="309"/>
      <c r="F48" s="314"/>
      <c r="G48" s="306"/>
      <c r="H48" s="306">
        <f t="shared" si="1"/>
        <v>0</v>
      </c>
      <c r="I48" s="314"/>
      <c r="J48" s="314"/>
      <c r="K48" s="309"/>
      <c r="L48" s="310"/>
      <c r="M48" s="306">
        <f t="shared" si="2"/>
        <v>0</v>
      </c>
    </row>
    <row r="49" spans="1:13" hidden="1">
      <c r="A49" s="315" t="s">
        <v>413</v>
      </c>
      <c r="B49" s="295" t="s">
        <v>378</v>
      </c>
      <c r="C49" s="313"/>
      <c r="D49" s="314"/>
      <c r="E49" s="309"/>
      <c r="F49" s="314"/>
      <c r="G49" s="306"/>
      <c r="H49" s="306">
        <f t="shared" si="1"/>
        <v>0</v>
      </c>
      <c r="I49" s="314"/>
      <c r="J49" s="314"/>
      <c r="K49" s="309"/>
      <c r="L49" s="310"/>
      <c r="M49" s="306">
        <f t="shared" si="2"/>
        <v>0</v>
      </c>
    </row>
    <row r="50" spans="1:13" hidden="1">
      <c r="A50" s="315" t="s">
        <v>414</v>
      </c>
      <c r="B50" s="295" t="s">
        <v>374</v>
      </c>
      <c r="C50" s="313"/>
      <c r="D50" s="314"/>
      <c r="E50" s="309"/>
      <c r="F50" s="314"/>
      <c r="G50" s="306"/>
      <c r="H50" s="306">
        <f t="shared" si="1"/>
        <v>0</v>
      </c>
      <c r="I50" s="314"/>
      <c r="J50" s="314"/>
      <c r="K50" s="309"/>
      <c r="L50" s="310"/>
      <c r="M50" s="306">
        <f t="shared" si="2"/>
        <v>0</v>
      </c>
    </row>
    <row r="51" spans="1:13" hidden="1">
      <c r="A51" s="315" t="s">
        <v>415</v>
      </c>
      <c r="B51" s="295" t="s">
        <v>388</v>
      </c>
      <c r="C51" s="313"/>
      <c r="D51" s="314"/>
      <c r="E51" s="309"/>
      <c r="F51" s="314"/>
      <c r="G51" s="306"/>
      <c r="H51" s="306">
        <f t="shared" si="1"/>
        <v>0</v>
      </c>
      <c r="I51" s="314"/>
      <c r="J51" s="314"/>
      <c r="K51" s="309"/>
      <c r="L51" s="310"/>
      <c r="M51" s="306">
        <f t="shared" si="2"/>
        <v>0</v>
      </c>
    </row>
    <row r="52" spans="1:13" hidden="1">
      <c r="A52" s="315" t="s">
        <v>416</v>
      </c>
      <c r="B52" s="316" t="s">
        <v>381</v>
      </c>
      <c r="C52" s="313"/>
      <c r="D52" s="314"/>
      <c r="E52" s="309"/>
      <c r="F52" s="314"/>
      <c r="G52" s="306"/>
      <c r="H52" s="306">
        <f t="shared" si="1"/>
        <v>0</v>
      </c>
      <c r="I52" s="314"/>
      <c r="J52" s="314"/>
      <c r="K52" s="309"/>
      <c r="L52" s="310"/>
      <c r="M52" s="306">
        <f t="shared" si="2"/>
        <v>0</v>
      </c>
    </row>
    <row r="53" spans="1:13" ht="24" customHeight="1">
      <c r="A53" s="307">
        <v>4</v>
      </c>
      <c r="B53" s="295" t="s">
        <v>358</v>
      </c>
      <c r="C53" s="313">
        <v>11.186256999999999</v>
      </c>
      <c r="D53" s="314"/>
      <c r="E53" s="314">
        <v>0</v>
      </c>
      <c r="F53" s="314"/>
      <c r="G53" s="306">
        <f t="shared" si="0"/>
        <v>0</v>
      </c>
      <c r="H53" s="306">
        <f t="shared" si="1"/>
        <v>11.186256999999999</v>
      </c>
      <c r="I53" s="314">
        <v>25</v>
      </c>
      <c r="J53" s="314">
        <v>0</v>
      </c>
      <c r="K53" s="314">
        <v>11</v>
      </c>
      <c r="L53" s="314">
        <v>20</v>
      </c>
      <c r="M53" s="306">
        <f>H53+I53-K53</f>
        <v>25.186256999999998</v>
      </c>
    </row>
    <row r="54" spans="1:13" hidden="1">
      <c r="A54" s="315" t="s">
        <v>417</v>
      </c>
      <c r="B54" s="295" t="s">
        <v>377</v>
      </c>
      <c r="C54" s="313"/>
      <c r="D54" s="314"/>
      <c r="E54" s="309"/>
      <c r="F54" s="314"/>
      <c r="G54" s="309"/>
      <c r="H54" s="309"/>
      <c r="I54" s="314"/>
      <c r="J54" s="314"/>
      <c r="K54" s="309"/>
      <c r="L54" s="310"/>
      <c r="M54" s="310"/>
    </row>
    <row r="55" spans="1:13" hidden="1">
      <c r="A55" s="315" t="s">
        <v>418</v>
      </c>
      <c r="B55" s="295" t="s">
        <v>379</v>
      </c>
      <c r="C55" s="313"/>
      <c r="D55" s="314"/>
      <c r="E55" s="309"/>
      <c r="F55" s="314"/>
      <c r="G55" s="309"/>
      <c r="H55" s="309"/>
      <c r="I55" s="314"/>
      <c r="J55" s="314"/>
      <c r="K55" s="309"/>
      <c r="L55" s="310"/>
      <c r="M55" s="310"/>
    </row>
    <row r="56" spans="1:13" hidden="1">
      <c r="A56" s="315" t="s">
        <v>419</v>
      </c>
      <c r="B56" s="295" t="s">
        <v>376</v>
      </c>
      <c r="C56" s="313"/>
      <c r="D56" s="314"/>
      <c r="E56" s="309"/>
      <c r="F56" s="314"/>
      <c r="G56" s="309"/>
      <c r="H56" s="309"/>
      <c r="I56" s="314"/>
      <c r="J56" s="314"/>
      <c r="K56" s="309"/>
      <c r="L56" s="310"/>
      <c r="M56" s="310"/>
    </row>
    <row r="57" spans="1:13" hidden="1">
      <c r="A57" s="315" t="s">
        <v>420</v>
      </c>
      <c r="B57" s="295" t="s">
        <v>381</v>
      </c>
      <c r="C57" s="313"/>
      <c r="D57" s="314"/>
      <c r="E57" s="309"/>
      <c r="F57" s="314"/>
      <c r="G57" s="309"/>
      <c r="H57" s="309"/>
      <c r="I57" s="314"/>
      <c r="J57" s="314"/>
      <c r="K57" s="309"/>
      <c r="L57" s="310"/>
      <c r="M57" s="310"/>
    </row>
    <row r="58" spans="1:13" hidden="1">
      <c r="A58" s="315" t="s">
        <v>421</v>
      </c>
      <c r="B58" s="295" t="s">
        <v>375</v>
      </c>
      <c r="C58" s="313"/>
      <c r="D58" s="314"/>
      <c r="E58" s="309"/>
      <c r="F58" s="314"/>
      <c r="G58" s="309"/>
      <c r="H58" s="309"/>
      <c r="I58" s="314"/>
      <c r="J58" s="314"/>
      <c r="K58" s="309"/>
      <c r="L58" s="310"/>
      <c r="M58" s="310"/>
    </row>
    <row r="59" spans="1:13" hidden="1">
      <c r="A59" s="315" t="s">
        <v>422</v>
      </c>
      <c r="B59" s="295" t="s">
        <v>423</v>
      </c>
      <c r="C59" s="313"/>
      <c r="D59" s="314"/>
      <c r="E59" s="309"/>
      <c r="F59" s="314"/>
      <c r="G59" s="309"/>
      <c r="H59" s="309"/>
      <c r="I59" s="314"/>
      <c r="J59" s="314"/>
      <c r="K59" s="309"/>
      <c r="L59" s="310"/>
      <c r="M59" s="310"/>
    </row>
    <row r="60" spans="1:13" hidden="1">
      <c r="A60" s="315" t="s">
        <v>424</v>
      </c>
      <c r="B60" s="295" t="s">
        <v>378</v>
      </c>
      <c r="C60" s="313"/>
      <c r="D60" s="314"/>
      <c r="E60" s="309"/>
      <c r="F60" s="314"/>
      <c r="G60" s="309"/>
      <c r="H60" s="309"/>
      <c r="I60" s="314"/>
      <c r="J60" s="314"/>
      <c r="K60" s="309"/>
      <c r="L60" s="310"/>
      <c r="M60" s="310"/>
    </row>
    <row r="61" spans="1:13" hidden="1">
      <c r="A61" s="315" t="s">
        <v>425</v>
      </c>
      <c r="B61" s="295" t="s">
        <v>374</v>
      </c>
      <c r="C61" s="313"/>
      <c r="D61" s="314"/>
      <c r="E61" s="309"/>
      <c r="F61" s="314"/>
      <c r="G61" s="309"/>
      <c r="H61" s="309"/>
      <c r="I61" s="314"/>
      <c r="J61" s="314"/>
      <c r="K61" s="309"/>
      <c r="L61" s="310"/>
      <c r="M61" s="310"/>
    </row>
    <row r="62" spans="1:13" hidden="1">
      <c r="A62" s="315" t="s">
        <v>426</v>
      </c>
      <c r="B62" s="295" t="s">
        <v>388</v>
      </c>
      <c r="C62" s="313"/>
      <c r="D62" s="314"/>
      <c r="E62" s="309"/>
      <c r="F62" s="314"/>
      <c r="G62" s="309"/>
      <c r="H62" s="309"/>
      <c r="I62" s="314"/>
      <c r="J62" s="314"/>
      <c r="K62" s="309"/>
      <c r="L62" s="310"/>
      <c r="M62" s="310"/>
    </row>
    <row r="63" spans="1:13" hidden="1">
      <c r="A63" s="317" t="s">
        <v>427</v>
      </c>
      <c r="B63" s="318" t="s">
        <v>388</v>
      </c>
      <c r="C63" s="319"/>
      <c r="D63" s="320"/>
      <c r="E63" s="320"/>
      <c r="F63" s="320"/>
      <c r="G63" s="309"/>
      <c r="H63" s="320"/>
      <c r="I63" s="320"/>
      <c r="J63" s="320"/>
      <c r="K63" s="320"/>
      <c r="L63" s="310"/>
      <c r="M63" s="310"/>
    </row>
    <row r="64" spans="1:13" ht="21.75" customHeight="1">
      <c r="A64" s="321"/>
      <c r="B64" s="322" t="s">
        <v>428</v>
      </c>
      <c r="C64" s="323">
        <f>SUM(C9:C53)</f>
        <v>206.62005730000001</v>
      </c>
      <c r="D64" s="323">
        <f>SUM(D9:D53)</f>
        <v>84.8</v>
      </c>
      <c r="E64" s="323">
        <f t="shared" ref="E64:M64" si="3">SUM(E9:E53)</f>
        <v>0</v>
      </c>
      <c r="F64" s="323">
        <f t="shared" si="3"/>
        <v>0</v>
      </c>
      <c r="G64" s="323">
        <f t="shared" si="3"/>
        <v>84.8</v>
      </c>
      <c r="H64" s="323">
        <f>SUM(H9:H53)</f>
        <v>291.4200573</v>
      </c>
      <c r="I64" s="323">
        <f t="shared" si="3"/>
        <v>150</v>
      </c>
      <c r="J64" s="323">
        <f t="shared" si="3"/>
        <v>0</v>
      </c>
      <c r="K64" s="323">
        <f t="shared" si="3"/>
        <v>221</v>
      </c>
      <c r="L64" s="323">
        <f t="shared" si="3"/>
        <v>50</v>
      </c>
      <c r="M64" s="323">
        <f t="shared" si="3"/>
        <v>220.4200573</v>
      </c>
    </row>
  </sheetData>
  <mergeCells count="17">
    <mergeCell ref="I6:J6"/>
    <mergeCell ref="K6:K7"/>
    <mergeCell ref="L6:L7"/>
    <mergeCell ref="K1:M1"/>
    <mergeCell ref="A2:M2"/>
    <mergeCell ref="A3:M3"/>
    <mergeCell ref="K4:M4"/>
    <mergeCell ref="A5:A7"/>
    <mergeCell ref="B5:B7"/>
    <mergeCell ref="C5:C7"/>
    <mergeCell ref="D5:G5"/>
    <mergeCell ref="H5:H7"/>
    <mergeCell ref="I5:L5"/>
    <mergeCell ref="M5:M7"/>
    <mergeCell ref="D6:E6"/>
    <mergeCell ref="F6:F7"/>
    <mergeCell ref="G6:G7"/>
  </mergeCells>
  <pageMargins left="0.70866141732283472" right="0.31496062992125984" top="0.41" bottom="0.25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3FE4-F012-46A4-AE03-EFF81DA66422}">
  <dimension ref="A1:IQ38"/>
  <sheetViews>
    <sheetView tabSelected="1" zoomScaleNormal="100" workbookViewId="0">
      <selection activeCell="F21" sqref="F21"/>
    </sheetView>
  </sheetViews>
  <sheetFormatPr defaultColWidth="9.625" defaultRowHeight="12.75"/>
  <cols>
    <col min="1" max="1" width="6" style="468" customWidth="1"/>
    <col min="2" max="2" width="25.375" style="519" customWidth="1"/>
    <col min="3" max="3" width="12.375" style="432" customWidth="1"/>
    <col min="4" max="4" width="10.375" style="427" customWidth="1"/>
    <col min="5" max="5" width="10.25" style="428" customWidth="1"/>
    <col min="6" max="6" width="9.875" style="427" bestFit="1" customWidth="1"/>
    <col min="7" max="13" width="9.625" style="427"/>
    <col min="14" max="14" width="11.25" style="427" bestFit="1" customWidth="1"/>
    <col min="15" max="15" width="11.25" style="427" customWidth="1"/>
    <col min="16" max="16" width="8.75" style="427" customWidth="1"/>
    <col min="17" max="17" width="6.125" style="427" hidden="1" customWidth="1"/>
    <col min="18" max="19" width="9.625" style="427"/>
    <col min="20" max="20" width="11" style="427" hidden="1" customWidth="1"/>
    <col min="21" max="21" width="15" style="427" hidden="1" customWidth="1"/>
    <col min="22" max="22" width="7.25" style="427" hidden="1" customWidth="1"/>
    <col min="23" max="26" width="6.75" style="427" hidden="1" customWidth="1"/>
    <col min="27" max="27" width="6" style="427" hidden="1" customWidth="1"/>
    <col min="28" max="28" width="7.25" style="427" hidden="1" customWidth="1"/>
    <col min="29" max="29" width="9.75" style="432" hidden="1" customWidth="1"/>
    <col min="30" max="30" width="10.875" style="432" hidden="1" customWidth="1"/>
    <col min="31" max="31" width="13" style="432" hidden="1" customWidth="1"/>
    <col min="32" max="32" width="12.125" style="432" hidden="1" customWidth="1"/>
    <col min="33" max="37" width="9.625" style="432" hidden="1" customWidth="1"/>
    <col min="38" max="39" width="0" style="432" hidden="1" customWidth="1"/>
    <col min="40" max="16384" width="9.625" style="432"/>
  </cols>
  <sheetData>
    <row r="1" spans="1:251" ht="22.5" customHeight="1">
      <c r="A1" s="425"/>
      <c r="B1" s="425"/>
      <c r="C1" s="426"/>
      <c r="K1" s="429"/>
      <c r="L1" s="429"/>
      <c r="M1" s="429"/>
      <c r="N1" s="429"/>
      <c r="O1" s="429"/>
      <c r="P1" s="429"/>
      <c r="Q1" s="429"/>
      <c r="R1" s="430" t="s">
        <v>496</v>
      </c>
      <c r="S1" s="430"/>
      <c r="T1" s="431"/>
      <c r="U1" s="431"/>
      <c r="V1" s="431"/>
      <c r="W1" s="431"/>
      <c r="X1" s="431"/>
      <c r="Y1" s="431"/>
      <c r="Z1" s="431"/>
      <c r="AA1" s="431"/>
      <c r="AB1" s="431"/>
    </row>
    <row r="2" spans="1:251" s="177" customFormat="1" ht="20.25" customHeight="1">
      <c r="A2" s="433" t="s">
        <v>430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4"/>
      <c r="U2" s="434"/>
      <c r="V2" s="434"/>
      <c r="W2" s="434"/>
      <c r="X2" s="434"/>
      <c r="Y2" s="434"/>
      <c r="Z2" s="434"/>
      <c r="AA2" s="434"/>
      <c r="AB2" s="43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</row>
    <row r="3" spans="1:251" s="177" customFormat="1" ht="3" customHeight="1">
      <c r="A3" s="435"/>
      <c r="B3" s="435"/>
      <c r="C3" s="435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4"/>
      <c r="U3" s="434"/>
      <c r="V3" s="434"/>
      <c r="W3" s="434"/>
      <c r="X3" s="434"/>
      <c r="Y3" s="434"/>
      <c r="Z3" s="434"/>
      <c r="AA3" s="434"/>
      <c r="AB3" s="434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</row>
    <row r="4" spans="1:251" s="177" customFormat="1" ht="18.75" customHeight="1">
      <c r="A4" s="437" t="s">
        <v>431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4"/>
      <c r="U4" s="434"/>
      <c r="V4" s="434"/>
      <c r="W4" s="434"/>
      <c r="X4" s="434"/>
      <c r="Y4" s="434"/>
      <c r="Z4" s="434"/>
      <c r="AA4" s="434"/>
      <c r="AB4" s="434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</row>
    <row r="5" spans="1:251" ht="21" customHeight="1">
      <c r="A5" s="438" t="str">
        <f>'112'!A3:M3</f>
        <v>(Kèm theo Quyết định số:        /QĐ-UBND ngày  31/12/2025 của UBND phường Bắc Kạn)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9"/>
      <c r="U5" s="439"/>
      <c r="V5" s="439"/>
      <c r="W5" s="439"/>
      <c r="X5" s="439"/>
      <c r="Y5" s="439"/>
      <c r="Z5" s="439"/>
      <c r="AA5" s="440"/>
      <c r="AB5" s="440"/>
    </row>
    <row r="6" spans="1:251" ht="19.5" customHeight="1">
      <c r="A6" s="441"/>
      <c r="B6" s="442"/>
      <c r="C6" s="443"/>
      <c r="D6" s="444"/>
      <c r="E6" s="445"/>
      <c r="F6" s="446"/>
      <c r="G6" s="446"/>
      <c r="H6" s="446"/>
      <c r="I6" s="446"/>
      <c r="J6" s="446"/>
      <c r="K6" s="447" t="s">
        <v>432</v>
      </c>
      <c r="L6" s="447"/>
      <c r="M6" s="447"/>
      <c r="N6" s="447"/>
      <c r="O6" s="447"/>
      <c r="P6" s="448" t="s">
        <v>433</v>
      </c>
      <c r="Q6" s="448"/>
      <c r="R6" s="448"/>
      <c r="S6" s="448"/>
      <c r="T6" s="449"/>
      <c r="U6" s="449"/>
      <c r="V6" s="449"/>
      <c r="W6" s="449"/>
      <c r="X6" s="449"/>
      <c r="Y6" s="449"/>
      <c r="Z6" s="449"/>
      <c r="AA6" s="449"/>
      <c r="AB6" s="449"/>
    </row>
    <row r="7" spans="1:251" ht="20.25" customHeight="1">
      <c r="A7" s="450" t="s">
        <v>2</v>
      </c>
      <c r="B7" s="451" t="s">
        <v>161</v>
      </c>
      <c r="C7" s="450" t="s">
        <v>104</v>
      </c>
      <c r="D7" s="452" t="s">
        <v>434</v>
      </c>
      <c r="E7" s="453" t="s">
        <v>107</v>
      </c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2" t="s">
        <v>435</v>
      </c>
      <c r="S7" s="452" t="s">
        <v>436</v>
      </c>
      <c r="T7" s="454"/>
      <c r="U7" s="454"/>
      <c r="V7" s="455" t="s">
        <v>435</v>
      </c>
      <c r="W7" s="456"/>
      <c r="X7" s="456"/>
      <c r="Y7" s="456"/>
      <c r="Z7" s="456"/>
      <c r="AA7" s="457"/>
      <c r="AB7" s="458"/>
      <c r="AD7" s="459">
        <f>D10-D30</f>
        <v>170860</v>
      </c>
    </row>
    <row r="8" spans="1:251" ht="66.75" customHeight="1">
      <c r="A8" s="450"/>
      <c r="B8" s="451"/>
      <c r="C8" s="450"/>
      <c r="D8" s="452"/>
      <c r="E8" s="460" t="s">
        <v>437</v>
      </c>
      <c r="F8" s="461" t="s">
        <v>438</v>
      </c>
      <c r="G8" s="461" t="s">
        <v>439</v>
      </c>
      <c r="H8" s="461" t="s">
        <v>440</v>
      </c>
      <c r="I8" s="461" t="s">
        <v>441</v>
      </c>
      <c r="J8" s="461" t="s">
        <v>442</v>
      </c>
      <c r="K8" s="461" t="s">
        <v>443</v>
      </c>
      <c r="L8" s="461" t="s">
        <v>444</v>
      </c>
      <c r="M8" s="461" t="s">
        <v>445</v>
      </c>
      <c r="N8" s="461" t="s">
        <v>446</v>
      </c>
      <c r="O8" s="461" t="s">
        <v>447</v>
      </c>
      <c r="P8" s="461" t="s">
        <v>448</v>
      </c>
      <c r="Q8" s="461" t="s">
        <v>449</v>
      </c>
      <c r="R8" s="452"/>
      <c r="S8" s="452"/>
      <c r="T8" s="457"/>
      <c r="U8" s="457"/>
      <c r="V8" s="462" t="s">
        <v>450</v>
      </c>
      <c r="W8" s="462" t="s">
        <v>451</v>
      </c>
      <c r="X8" s="462" t="s">
        <v>452</v>
      </c>
      <c r="Y8" s="462" t="s">
        <v>453</v>
      </c>
      <c r="Z8" s="462" t="s">
        <v>454</v>
      </c>
      <c r="AA8" s="462" t="s">
        <v>455</v>
      </c>
      <c r="AB8" s="463" t="s">
        <v>456</v>
      </c>
      <c r="AC8" s="464"/>
    </row>
    <row r="9" spans="1:251">
      <c r="A9" s="465" t="s">
        <v>4</v>
      </c>
      <c r="B9" s="466" t="s">
        <v>18</v>
      </c>
      <c r="C9" s="465">
        <v>1</v>
      </c>
      <c r="D9" s="467">
        <v>2</v>
      </c>
      <c r="E9" s="465">
        <v>3</v>
      </c>
      <c r="F9" s="467">
        <v>4</v>
      </c>
      <c r="G9" s="465">
        <v>5</v>
      </c>
      <c r="H9" s="467">
        <v>6</v>
      </c>
      <c r="I9" s="465">
        <v>7</v>
      </c>
      <c r="J9" s="467">
        <v>8</v>
      </c>
      <c r="K9" s="465">
        <v>9</v>
      </c>
      <c r="L9" s="467">
        <v>10</v>
      </c>
      <c r="M9" s="465">
        <v>11</v>
      </c>
      <c r="N9" s="467">
        <v>12</v>
      </c>
      <c r="O9" s="465">
        <v>13</v>
      </c>
      <c r="P9" s="467">
        <v>14</v>
      </c>
      <c r="Q9" s="465">
        <v>15</v>
      </c>
      <c r="R9" s="467">
        <v>16</v>
      </c>
      <c r="S9" s="465">
        <v>17</v>
      </c>
      <c r="T9" s="468"/>
      <c r="U9" s="468"/>
      <c r="V9" s="469">
        <f>V19</f>
        <v>24</v>
      </c>
      <c r="W9" s="470">
        <f>W13+W16+W17+W18+W33+W35</f>
        <v>484</v>
      </c>
      <c r="X9" s="469">
        <f>X19</f>
        <v>122</v>
      </c>
      <c r="Y9" s="469">
        <f>Y19</f>
        <v>45</v>
      </c>
      <c r="Z9" s="469">
        <f>Z19</f>
        <v>22.5</v>
      </c>
      <c r="AA9" s="471">
        <f>AA37</f>
        <v>35</v>
      </c>
      <c r="AB9" s="471">
        <f>SUM(AB21:AB29)</f>
        <v>5092</v>
      </c>
      <c r="AC9" s="459"/>
      <c r="AD9" s="459"/>
    </row>
    <row r="10" spans="1:251" s="478" customFormat="1">
      <c r="A10" s="472"/>
      <c r="B10" s="473" t="s">
        <v>457</v>
      </c>
      <c r="C10" s="474">
        <f t="shared" ref="C10:R10" si="0">SUM(C11,C31,C34,C36)</f>
        <v>196230</v>
      </c>
      <c r="D10" s="474">
        <f>SUM(D11,D31,D34,D36)</f>
        <v>189915</v>
      </c>
      <c r="E10" s="474">
        <f t="shared" si="0"/>
        <v>36400</v>
      </c>
      <c r="F10" s="474">
        <f t="shared" si="0"/>
        <v>96385</v>
      </c>
      <c r="G10" s="474">
        <f t="shared" si="0"/>
        <v>0</v>
      </c>
      <c r="H10" s="474">
        <f t="shared" si="0"/>
        <v>1260</v>
      </c>
      <c r="I10" s="474">
        <f t="shared" si="0"/>
        <v>450</v>
      </c>
      <c r="J10" s="474">
        <f t="shared" si="0"/>
        <v>225</v>
      </c>
      <c r="K10" s="474">
        <f t="shared" si="0"/>
        <v>14443</v>
      </c>
      <c r="L10" s="474">
        <f t="shared" si="0"/>
        <v>2598</v>
      </c>
      <c r="M10" s="474">
        <f t="shared" si="0"/>
        <v>26006</v>
      </c>
      <c r="N10" s="474">
        <f t="shared" si="0"/>
        <v>7841</v>
      </c>
      <c r="O10" s="474">
        <f t="shared" si="0"/>
        <v>790</v>
      </c>
      <c r="P10" s="474">
        <f t="shared" si="0"/>
        <v>3517</v>
      </c>
      <c r="Q10" s="474">
        <f t="shared" si="0"/>
        <v>0</v>
      </c>
      <c r="R10" s="474">
        <f t="shared" si="0"/>
        <v>5609</v>
      </c>
      <c r="S10" s="474">
        <f>SUM(S11,S31,S34,S36)</f>
        <v>706</v>
      </c>
      <c r="T10" s="475"/>
      <c r="U10" s="475">
        <f>S10+R10</f>
        <v>6315</v>
      </c>
      <c r="V10" s="475"/>
      <c r="W10" s="475"/>
      <c r="X10" s="475"/>
      <c r="Y10" s="475"/>
      <c r="Z10" s="475"/>
      <c r="AA10" s="476"/>
      <c r="AB10" s="476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  <c r="DQ10" s="477"/>
      <c r="DR10" s="477"/>
      <c r="DS10" s="477"/>
      <c r="DT10" s="477"/>
      <c r="DU10" s="477"/>
      <c r="DV10" s="477"/>
      <c r="DW10" s="477"/>
      <c r="DX10" s="477"/>
      <c r="DY10" s="477"/>
      <c r="DZ10" s="477"/>
      <c r="EA10" s="477"/>
      <c r="EB10" s="477"/>
      <c r="EC10" s="477"/>
      <c r="ED10" s="477"/>
      <c r="EE10" s="477"/>
      <c r="EF10" s="477"/>
      <c r="EG10" s="477"/>
      <c r="EH10" s="477"/>
      <c r="EI10" s="477"/>
      <c r="EJ10" s="477"/>
      <c r="EK10" s="477"/>
      <c r="EL10" s="477"/>
      <c r="EM10" s="477"/>
      <c r="EN10" s="477"/>
      <c r="EO10" s="477"/>
      <c r="EP10" s="477"/>
      <c r="EQ10" s="477"/>
      <c r="ER10" s="477"/>
      <c r="ES10" s="477"/>
      <c r="ET10" s="477"/>
      <c r="EU10" s="477"/>
      <c r="EV10" s="477"/>
      <c r="EW10" s="477"/>
      <c r="EX10" s="477"/>
      <c r="EY10" s="477"/>
      <c r="EZ10" s="477"/>
      <c r="FA10" s="477"/>
      <c r="FB10" s="477"/>
      <c r="FC10" s="477"/>
      <c r="FD10" s="477"/>
      <c r="FE10" s="477"/>
      <c r="FF10" s="477"/>
      <c r="FG10" s="477"/>
      <c r="FH10" s="477"/>
      <c r="FI10" s="477"/>
      <c r="FJ10" s="477"/>
      <c r="FK10" s="477"/>
      <c r="FL10" s="477"/>
      <c r="FM10" s="477"/>
      <c r="FN10" s="477"/>
      <c r="FO10" s="477"/>
      <c r="FP10" s="477"/>
      <c r="FQ10" s="477"/>
      <c r="FR10" s="477"/>
      <c r="FS10" s="477"/>
      <c r="FT10" s="477"/>
      <c r="FU10" s="477"/>
      <c r="FV10" s="477"/>
      <c r="FW10" s="477"/>
      <c r="FX10" s="477"/>
      <c r="FY10" s="477"/>
      <c r="FZ10" s="477"/>
      <c r="GA10" s="477"/>
      <c r="GB10" s="477"/>
      <c r="GC10" s="477"/>
      <c r="GD10" s="477"/>
      <c r="GE10" s="477"/>
      <c r="GF10" s="477"/>
      <c r="GG10" s="477"/>
      <c r="GH10" s="477"/>
      <c r="GI10" s="477"/>
      <c r="GJ10" s="477"/>
      <c r="GK10" s="477"/>
      <c r="GL10" s="477"/>
      <c r="GM10" s="477"/>
      <c r="GN10" s="477"/>
      <c r="GO10" s="477"/>
      <c r="GP10" s="477"/>
      <c r="GQ10" s="477"/>
      <c r="GR10" s="477"/>
      <c r="GS10" s="477"/>
      <c r="GT10" s="477"/>
      <c r="GU10" s="477"/>
      <c r="GV10" s="477"/>
      <c r="GW10" s="477"/>
      <c r="GX10" s="477"/>
      <c r="GY10" s="477"/>
      <c r="GZ10" s="477"/>
      <c r="HA10" s="477"/>
      <c r="HB10" s="477"/>
      <c r="HC10" s="477"/>
      <c r="HD10" s="477"/>
      <c r="HE10" s="477"/>
      <c r="HF10" s="477"/>
      <c r="HG10" s="477"/>
      <c r="HH10" s="477"/>
      <c r="HI10" s="477"/>
      <c r="HJ10" s="477"/>
      <c r="HK10" s="477"/>
      <c r="HL10" s="477"/>
      <c r="HM10" s="477"/>
      <c r="HN10" s="477"/>
      <c r="HO10" s="477"/>
      <c r="HP10" s="477"/>
      <c r="HQ10" s="477"/>
      <c r="HR10" s="477"/>
      <c r="HS10" s="477"/>
      <c r="HT10" s="477"/>
      <c r="HU10" s="477"/>
      <c r="HV10" s="477"/>
      <c r="HW10" s="477"/>
      <c r="HX10" s="477"/>
      <c r="HY10" s="477"/>
      <c r="HZ10" s="477"/>
      <c r="IA10" s="477"/>
      <c r="IB10" s="477"/>
      <c r="IC10" s="477"/>
      <c r="ID10" s="477"/>
      <c r="IE10" s="477"/>
      <c r="IF10" s="477"/>
      <c r="IG10" s="477"/>
      <c r="IH10" s="477"/>
      <c r="II10" s="477"/>
      <c r="IJ10" s="477"/>
      <c r="IK10" s="477"/>
      <c r="IL10" s="477"/>
      <c r="IM10" s="477"/>
      <c r="IN10" s="477"/>
      <c r="IO10" s="477"/>
      <c r="IP10" s="477"/>
      <c r="IQ10" s="477"/>
    </row>
    <row r="11" spans="1:251" s="478" customFormat="1">
      <c r="A11" s="472" t="s">
        <v>5</v>
      </c>
      <c r="B11" s="479" t="s">
        <v>458</v>
      </c>
      <c r="C11" s="474">
        <f>C12+SUM(C16:C30)</f>
        <v>177131</v>
      </c>
      <c r="D11" s="474">
        <f>D12+SUM(D16:D30)</f>
        <v>171167</v>
      </c>
      <c r="E11" s="474">
        <f t="shared" ref="E11:Q11" si="1">E12+SUM(E16:E30)</f>
        <v>19125</v>
      </c>
      <c r="F11" s="474">
        <f t="shared" si="1"/>
        <v>95602</v>
      </c>
      <c r="G11" s="474">
        <f t="shared" si="1"/>
        <v>0</v>
      </c>
      <c r="H11" s="474">
        <f t="shared" si="1"/>
        <v>1260</v>
      </c>
      <c r="I11" s="474">
        <f t="shared" si="1"/>
        <v>450</v>
      </c>
      <c r="J11" s="474">
        <f t="shared" si="1"/>
        <v>225</v>
      </c>
      <c r="K11" s="474">
        <f t="shared" si="1"/>
        <v>14443</v>
      </c>
      <c r="L11" s="474">
        <f t="shared" si="1"/>
        <v>2598</v>
      </c>
      <c r="M11" s="474">
        <f t="shared" si="1"/>
        <v>26006</v>
      </c>
      <c r="N11" s="474">
        <f t="shared" si="1"/>
        <v>7191</v>
      </c>
      <c r="O11" s="474">
        <f t="shared" si="1"/>
        <v>790</v>
      </c>
      <c r="P11" s="474">
        <f t="shared" si="1"/>
        <v>3477</v>
      </c>
      <c r="Q11" s="474">
        <f t="shared" si="1"/>
        <v>0</v>
      </c>
      <c r="R11" s="474">
        <f>R12+SUM(R16:R30)</f>
        <v>5400</v>
      </c>
      <c r="S11" s="474">
        <f>S12+SUM(S16:S30)</f>
        <v>564</v>
      </c>
      <c r="T11" s="480"/>
      <c r="U11" s="480"/>
      <c r="V11" s="480"/>
      <c r="W11" s="480"/>
      <c r="X11" s="480"/>
      <c r="Y11" s="480"/>
      <c r="Z11" s="480"/>
      <c r="AA11" s="480"/>
      <c r="AB11" s="480"/>
      <c r="AC11" s="477"/>
      <c r="AD11" s="481"/>
      <c r="AE11" s="477"/>
      <c r="AF11" s="477"/>
      <c r="AG11" s="477"/>
      <c r="AH11" s="477"/>
      <c r="AI11" s="477"/>
      <c r="AJ11" s="477"/>
      <c r="AK11" s="477"/>
      <c r="AL11" s="477"/>
      <c r="AM11" s="477"/>
      <c r="AN11" s="477"/>
      <c r="AO11" s="477"/>
      <c r="AP11" s="477"/>
      <c r="AQ11" s="477"/>
      <c r="AR11" s="477"/>
      <c r="AS11" s="477"/>
      <c r="AT11" s="477"/>
      <c r="AU11" s="477"/>
      <c r="AV11" s="477"/>
      <c r="AW11" s="477"/>
      <c r="AX11" s="477"/>
      <c r="AY11" s="477"/>
      <c r="AZ11" s="477"/>
      <c r="BA11" s="477"/>
      <c r="BB11" s="477"/>
      <c r="BC11" s="477"/>
      <c r="BD11" s="477"/>
      <c r="BE11" s="477"/>
      <c r="BF11" s="477"/>
      <c r="BG11" s="477"/>
      <c r="BH11" s="477"/>
      <c r="BI11" s="477"/>
      <c r="BJ11" s="477"/>
      <c r="BK11" s="477"/>
      <c r="BL11" s="477"/>
      <c r="BM11" s="477"/>
      <c r="BN11" s="477"/>
      <c r="BO11" s="477"/>
      <c r="BP11" s="477"/>
      <c r="BQ11" s="477"/>
      <c r="BR11" s="477"/>
      <c r="BS11" s="477"/>
      <c r="BT11" s="477"/>
      <c r="BU11" s="477"/>
      <c r="BV11" s="477"/>
      <c r="BW11" s="477"/>
      <c r="BX11" s="477"/>
      <c r="BY11" s="477"/>
      <c r="BZ11" s="477"/>
      <c r="CA11" s="477"/>
      <c r="CB11" s="477"/>
      <c r="CC11" s="477"/>
      <c r="CD11" s="477"/>
      <c r="CE11" s="477"/>
      <c r="CF11" s="477"/>
      <c r="CG11" s="477"/>
      <c r="CH11" s="477"/>
      <c r="CI11" s="477"/>
      <c r="CJ11" s="477"/>
      <c r="CK11" s="477"/>
      <c r="CL11" s="477"/>
      <c r="CM11" s="477"/>
      <c r="CN11" s="477"/>
      <c r="CO11" s="477"/>
      <c r="CP11" s="477"/>
      <c r="CQ11" s="477"/>
      <c r="CR11" s="477"/>
      <c r="CS11" s="477"/>
      <c r="CT11" s="477"/>
      <c r="CU11" s="477"/>
      <c r="CV11" s="477"/>
      <c r="CW11" s="477"/>
      <c r="CX11" s="477"/>
      <c r="CY11" s="477"/>
      <c r="CZ11" s="477"/>
      <c r="DA11" s="477"/>
      <c r="DB11" s="477"/>
      <c r="DC11" s="477"/>
      <c r="DD11" s="477"/>
      <c r="DE11" s="477"/>
      <c r="DF11" s="477"/>
      <c r="DG11" s="477"/>
      <c r="DH11" s="477"/>
      <c r="DI11" s="477"/>
      <c r="DJ11" s="477"/>
      <c r="DK11" s="477"/>
      <c r="DL11" s="477"/>
      <c r="DM11" s="477"/>
      <c r="DN11" s="477"/>
      <c r="DO11" s="477"/>
      <c r="DP11" s="477"/>
      <c r="DQ11" s="477"/>
      <c r="DR11" s="477"/>
      <c r="DS11" s="477"/>
      <c r="DT11" s="477"/>
      <c r="DU11" s="477"/>
      <c r="DV11" s="477"/>
      <c r="DW11" s="477"/>
      <c r="DX11" s="477"/>
      <c r="DY11" s="477"/>
      <c r="DZ11" s="477"/>
      <c r="EA11" s="477"/>
      <c r="EB11" s="477"/>
      <c r="EC11" s="477"/>
      <c r="ED11" s="477"/>
      <c r="EE11" s="477"/>
      <c r="EF11" s="477"/>
      <c r="EG11" s="477"/>
      <c r="EH11" s="477"/>
      <c r="EI11" s="477"/>
      <c r="EJ11" s="477"/>
      <c r="EK11" s="477"/>
      <c r="EL11" s="477"/>
      <c r="EM11" s="477"/>
      <c r="EN11" s="477"/>
      <c r="EO11" s="477"/>
      <c r="EP11" s="477"/>
      <c r="EQ11" s="477"/>
      <c r="ER11" s="477"/>
      <c r="ES11" s="477"/>
      <c r="ET11" s="477"/>
      <c r="EU11" s="477"/>
      <c r="EV11" s="477"/>
      <c r="EW11" s="477"/>
      <c r="EX11" s="477"/>
      <c r="EY11" s="477"/>
      <c r="EZ11" s="477"/>
      <c r="FA11" s="477"/>
      <c r="FB11" s="477"/>
      <c r="FC11" s="477"/>
      <c r="FD11" s="477"/>
      <c r="FE11" s="477"/>
      <c r="FF11" s="477"/>
      <c r="FG11" s="477"/>
      <c r="FH11" s="477"/>
      <c r="FI11" s="477"/>
      <c r="FJ11" s="477"/>
      <c r="FK11" s="477"/>
      <c r="FL11" s="477"/>
      <c r="FM11" s="477"/>
      <c r="FN11" s="477"/>
      <c r="FO11" s="477"/>
      <c r="FP11" s="477"/>
      <c r="FQ11" s="477"/>
      <c r="FR11" s="477"/>
      <c r="FS11" s="477"/>
      <c r="FT11" s="477"/>
      <c r="FU11" s="477"/>
      <c r="FV11" s="477"/>
      <c r="FW11" s="477"/>
      <c r="FX11" s="477"/>
      <c r="FY11" s="477"/>
      <c r="FZ11" s="477"/>
      <c r="GA11" s="477"/>
      <c r="GB11" s="477"/>
      <c r="GC11" s="477"/>
      <c r="GD11" s="477"/>
      <c r="GE11" s="477"/>
      <c r="GF11" s="477"/>
      <c r="GG11" s="477"/>
      <c r="GH11" s="477"/>
      <c r="GI11" s="477"/>
      <c r="GJ11" s="477"/>
      <c r="GK11" s="477"/>
      <c r="GL11" s="477"/>
      <c r="GM11" s="477"/>
      <c r="GN11" s="477"/>
      <c r="GO11" s="477"/>
      <c r="GP11" s="477"/>
      <c r="GQ11" s="477"/>
      <c r="GR11" s="477"/>
      <c r="GS11" s="477"/>
      <c r="GT11" s="477"/>
      <c r="GU11" s="477"/>
      <c r="GV11" s="477"/>
      <c r="GW11" s="477"/>
      <c r="GX11" s="477"/>
      <c r="GY11" s="477"/>
      <c r="GZ11" s="477"/>
      <c r="HA11" s="477"/>
      <c r="HB11" s="477"/>
      <c r="HC11" s="477"/>
      <c r="HD11" s="477"/>
      <c r="HE11" s="477"/>
      <c r="HF11" s="477"/>
      <c r="HG11" s="477"/>
      <c r="HH11" s="477"/>
      <c r="HI11" s="477"/>
      <c r="HJ11" s="477"/>
      <c r="HK11" s="477"/>
      <c r="HL11" s="477"/>
      <c r="HM11" s="477"/>
      <c r="HN11" s="477"/>
      <c r="HO11" s="477"/>
      <c r="HP11" s="477"/>
      <c r="HQ11" s="477"/>
      <c r="HR11" s="477"/>
      <c r="HS11" s="477"/>
      <c r="HT11" s="477"/>
      <c r="HU11" s="477"/>
      <c r="HV11" s="477"/>
      <c r="HW11" s="477"/>
      <c r="HX11" s="477"/>
      <c r="HY11" s="477"/>
      <c r="HZ11" s="477"/>
      <c r="IA11" s="477"/>
      <c r="IB11" s="477"/>
      <c r="IC11" s="477"/>
      <c r="ID11" s="477"/>
      <c r="IE11" s="477"/>
      <c r="IF11" s="477"/>
      <c r="IG11" s="477"/>
      <c r="IH11" s="477"/>
      <c r="II11" s="477"/>
      <c r="IJ11" s="477"/>
      <c r="IK11" s="477"/>
      <c r="IL11" s="477"/>
      <c r="IM11" s="477"/>
      <c r="IN11" s="477"/>
      <c r="IO11" s="477"/>
      <c r="IP11" s="477"/>
      <c r="IQ11" s="477"/>
    </row>
    <row r="12" spans="1:251" s="478" customFormat="1">
      <c r="A12" s="482">
        <v>1</v>
      </c>
      <c r="B12" s="483" t="s">
        <v>459</v>
      </c>
      <c r="C12" s="484">
        <f>D12+R12+S12</f>
        <v>12348</v>
      </c>
      <c r="D12" s="485">
        <f>SUM(D13:D15)</f>
        <v>12105</v>
      </c>
      <c r="E12" s="486">
        <f t="shared" ref="E12:R12" si="2">SUM(E13:E15)</f>
        <v>8371</v>
      </c>
      <c r="F12" s="486">
        <f t="shared" si="2"/>
        <v>0</v>
      </c>
      <c r="G12" s="486">
        <f t="shared" si="2"/>
        <v>0</v>
      </c>
      <c r="H12" s="486">
        <f t="shared" si="2"/>
        <v>0</v>
      </c>
      <c r="I12" s="486">
        <f t="shared" si="2"/>
        <v>0</v>
      </c>
      <c r="J12" s="486">
        <f t="shared" si="2"/>
        <v>0</v>
      </c>
      <c r="K12" s="486">
        <f t="shared" si="2"/>
        <v>0</v>
      </c>
      <c r="L12" s="486">
        <f t="shared" si="2"/>
        <v>0</v>
      </c>
      <c r="M12" s="486">
        <f t="shared" si="2"/>
        <v>0</v>
      </c>
      <c r="N12" s="486">
        <f t="shared" si="2"/>
        <v>3734</v>
      </c>
      <c r="O12" s="486">
        <f t="shared" si="2"/>
        <v>0</v>
      </c>
      <c r="P12" s="486">
        <f t="shared" si="2"/>
        <v>0</v>
      </c>
      <c r="Q12" s="485">
        <f t="shared" si="2"/>
        <v>0</v>
      </c>
      <c r="R12" s="485">
        <f t="shared" si="2"/>
        <v>80</v>
      </c>
      <c r="S12" s="485">
        <f>SUM(S13:S15)</f>
        <v>163</v>
      </c>
      <c r="T12" s="480"/>
      <c r="U12" s="480"/>
      <c r="V12" s="480"/>
      <c r="W12" s="480"/>
      <c r="X12" s="480"/>
      <c r="Y12" s="480"/>
      <c r="Z12" s="480"/>
      <c r="AA12" s="480"/>
      <c r="AB12" s="480"/>
      <c r="AC12" s="477"/>
      <c r="AD12" s="481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  <c r="BB12" s="477"/>
      <c r="BC12" s="477"/>
      <c r="BD12" s="477"/>
      <c r="BE12" s="477"/>
      <c r="BF12" s="477"/>
      <c r="BG12" s="477"/>
      <c r="BH12" s="477"/>
      <c r="BI12" s="477"/>
      <c r="BJ12" s="477"/>
      <c r="BK12" s="477"/>
      <c r="BL12" s="477"/>
      <c r="BM12" s="477"/>
      <c r="BN12" s="477"/>
      <c r="BO12" s="477"/>
      <c r="BP12" s="477"/>
      <c r="BQ12" s="477"/>
      <c r="BR12" s="477"/>
      <c r="BS12" s="477"/>
      <c r="BT12" s="477"/>
      <c r="BU12" s="477"/>
      <c r="BV12" s="477"/>
      <c r="BW12" s="477"/>
      <c r="BX12" s="477"/>
      <c r="BY12" s="477"/>
      <c r="BZ12" s="477"/>
      <c r="CA12" s="477"/>
      <c r="CB12" s="477"/>
      <c r="CC12" s="477"/>
      <c r="CD12" s="477"/>
      <c r="CE12" s="477"/>
      <c r="CF12" s="477"/>
      <c r="CG12" s="477"/>
      <c r="CH12" s="477"/>
      <c r="CI12" s="477"/>
      <c r="CJ12" s="477"/>
      <c r="CK12" s="477"/>
      <c r="CL12" s="477"/>
      <c r="CM12" s="477"/>
      <c r="CN12" s="477"/>
      <c r="CO12" s="477"/>
      <c r="CP12" s="477"/>
      <c r="CQ12" s="477"/>
      <c r="CR12" s="477"/>
      <c r="CS12" s="477"/>
      <c r="CT12" s="477"/>
      <c r="CU12" s="477"/>
      <c r="CV12" s="477"/>
      <c r="CW12" s="477"/>
      <c r="CX12" s="477"/>
      <c r="CY12" s="477"/>
      <c r="CZ12" s="477"/>
      <c r="DA12" s="477"/>
      <c r="DB12" s="477"/>
      <c r="DC12" s="477"/>
      <c r="DD12" s="477"/>
      <c r="DE12" s="477"/>
      <c r="DF12" s="477"/>
      <c r="DG12" s="477"/>
      <c r="DH12" s="477"/>
      <c r="DI12" s="477"/>
      <c r="DJ12" s="477"/>
      <c r="DK12" s="477"/>
      <c r="DL12" s="477"/>
      <c r="DM12" s="477"/>
      <c r="DN12" s="477"/>
      <c r="DO12" s="477"/>
      <c r="DP12" s="477"/>
      <c r="DQ12" s="477"/>
      <c r="DR12" s="477"/>
      <c r="DS12" s="477"/>
      <c r="DT12" s="477"/>
      <c r="DU12" s="477"/>
      <c r="DV12" s="477"/>
      <c r="DW12" s="477"/>
      <c r="DX12" s="477"/>
      <c r="DY12" s="477"/>
      <c r="DZ12" s="477"/>
      <c r="EA12" s="477"/>
      <c r="EB12" s="477"/>
      <c r="EC12" s="477"/>
      <c r="ED12" s="477"/>
      <c r="EE12" s="477"/>
      <c r="EF12" s="477"/>
      <c r="EG12" s="477"/>
      <c r="EH12" s="477"/>
      <c r="EI12" s="477"/>
      <c r="EJ12" s="477"/>
      <c r="EK12" s="477"/>
      <c r="EL12" s="477"/>
      <c r="EM12" s="477"/>
      <c r="EN12" s="477"/>
      <c r="EO12" s="477"/>
      <c r="EP12" s="477"/>
      <c r="EQ12" s="477"/>
      <c r="ER12" s="477"/>
      <c r="ES12" s="477"/>
      <c r="ET12" s="477"/>
      <c r="EU12" s="477"/>
      <c r="EV12" s="477"/>
      <c r="EW12" s="477"/>
      <c r="EX12" s="477"/>
      <c r="EY12" s="477"/>
      <c r="EZ12" s="477"/>
      <c r="FA12" s="477"/>
      <c r="FB12" s="477"/>
      <c r="FC12" s="477"/>
      <c r="FD12" s="477"/>
      <c r="FE12" s="477"/>
      <c r="FF12" s="477"/>
      <c r="FG12" s="477"/>
      <c r="FH12" s="477"/>
      <c r="FI12" s="477"/>
      <c r="FJ12" s="477"/>
      <c r="FK12" s="477"/>
      <c r="FL12" s="477"/>
      <c r="FM12" s="477"/>
      <c r="FN12" s="477"/>
      <c r="FO12" s="477"/>
      <c r="FP12" s="477"/>
      <c r="FQ12" s="477"/>
      <c r="FR12" s="477"/>
      <c r="FS12" s="477"/>
      <c r="FT12" s="477"/>
      <c r="FU12" s="477"/>
      <c r="FV12" s="477"/>
      <c r="FW12" s="477"/>
      <c r="FX12" s="477"/>
      <c r="FY12" s="477"/>
      <c r="FZ12" s="477"/>
      <c r="GA12" s="477"/>
      <c r="GB12" s="477"/>
      <c r="GC12" s="477"/>
      <c r="GD12" s="477"/>
      <c r="GE12" s="477"/>
      <c r="GF12" s="477"/>
      <c r="GG12" s="477"/>
      <c r="GH12" s="477"/>
      <c r="GI12" s="477"/>
      <c r="GJ12" s="477"/>
      <c r="GK12" s="477"/>
      <c r="GL12" s="477"/>
      <c r="GM12" s="477"/>
      <c r="GN12" s="477"/>
      <c r="GO12" s="477"/>
      <c r="GP12" s="477"/>
      <c r="GQ12" s="477"/>
      <c r="GR12" s="477"/>
      <c r="GS12" s="477"/>
      <c r="GT12" s="477"/>
      <c r="GU12" s="477"/>
      <c r="GV12" s="477"/>
      <c r="GW12" s="477"/>
      <c r="GX12" s="477"/>
      <c r="GY12" s="477"/>
      <c r="GZ12" s="477"/>
      <c r="HA12" s="477"/>
      <c r="HB12" s="477"/>
      <c r="HC12" s="477"/>
      <c r="HD12" s="477"/>
      <c r="HE12" s="477"/>
      <c r="HF12" s="477"/>
      <c r="HG12" s="477"/>
      <c r="HH12" s="477"/>
      <c r="HI12" s="477"/>
      <c r="HJ12" s="477"/>
      <c r="HK12" s="477"/>
      <c r="HL12" s="477"/>
      <c r="HM12" s="477"/>
      <c r="HN12" s="477"/>
      <c r="HO12" s="477"/>
      <c r="HP12" s="477"/>
      <c r="HQ12" s="477"/>
      <c r="HR12" s="477"/>
      <c r="HS12" s="477"/>
      <c r="HT12" s="477"/>
      <c r="HU12" s="477"/>
      <c r="HV12" s="477"/>
      <c r="HW12" s="477"/>
      <c r="HX12" s="477"/>
      <c r="HY12" s="477"/>
      <c r="HZ12" s="477"/>
      <c r="IA12" s="477"/>
      <c r="IB12" s="477"/>
      <c r="IC12" s="477"/>
      <c r="ID12" s="477"/>
      <c r="IE12" s="477"/>
      <c r="IF12" s="477"/>
      <c r="IG12" s="477"/>
      <c r="IH12" s="477"/>
      <c r="II12" s="477"/>
      <c r="IJ12" s="477"/>
      <c r="IK12" s="477"/>
      <c r="IL12" s="477"/>
      <c r="IM12" s="477"/>
      <c r="IN12" s="477"/>
      <c r="IO12" s="477"/>
      <c r="IP12" s="477"/>
      <c r="IQ12" s="477"/>
    </row>
    <row r="13" spans="1:251" s="478" customFormat="1">
      <c r="A13" s="487" t="s">
        <v>27</v>
      </c>
      <c r="B13" s="483" t="s">
        <v>459</v>
      </c>
      <c r="C13" s="484">
        <f>D13+R13+S13</f>
        <v>8614</v>
      </c>
      <c r="D13" s="485">
        <f>SUM(E13:P13)</f>
        <v>8371</v>
      </c>
      <c r="E13" s="488">
        <f>8688-317</f>
        <v>8371</v>
      </c>
      <c r="F13" s="486"/>
      <c r="G13" s="486"/>
      <c r="H13" s="486"/>
      <c r="I13" s="486"/>
      <c r="J13" s="486"/>
      <c r="K13" s="486"/>
      <c r="L13" s="489"/>
      <c r="M13" s="486"/>
      <c r="N13" s="486"/>
      <c r="O13" s="486"/>
      <c r="P13" s="486"/>
      <c r="Q13" s="485"/>
      <c r="R13" s="485">
        <v>80</v>
      </c>
      <c r="S13" s="490">
        <v>163</v>
      </c>
      <c r="T13" s="491"/>
      <c r="U13" s="491"/>
      <c r="V13" s="491"/>
      <c r="W13" s="491">
        <f>R13</f>
        <v>80</v>
      </c>
      <c r="X13" s="491"/>
      <c r="Y13" s="491"/>
      <c r="Z13" s="491"/>
      <c r="AA13" s="491"/>
      <c r="AB13" s="491"/>
      <c r="AC13" s="492"/>
    </row>
    <row r="14" spans="1:251" s="478" customFormat="1" ht="25.5">
      <c r="A14" s="493" t="s">
        <v>28</v>
      </c>
      <c r="B14" s="483" t="s">
        <v>460</v>
      </c>
      <c r="C14" s="484">
        <f t="shared" ref="C14:C30" si="3">D14+R14+S14</f>
        <v>2868</v>
      </c>
      <c r="D14" s="485">
        <f t="shared" ref="D14:D15" si="4">SUM(E14:P14)</f>
        <v>2868</v>
      </c>
      <c r="E14" s="488"/>
      <c r="F14" s="486"/>
      <c r="G14" s="486"/>
      <c r="H14" s="486"/>
      <c r="I14" s="486"/>
      <c r="J14" s="486"/>
      <c r="K14" s="486"/>
      <c r="L14" s="489"/>
      <c r="M14" s="486"/>
      <c r="N14" s="486">
        <f>2551+317</f>
        <v>2868</v>
      </c>
      <c r="O14" s="486"/>
      <c r="P14" s="486"/>
      <c r="Q14" s="485"/>
      <c r="R14" s="485"/>
      <c r="S14" s="490"/>
      <c r="T14" s="491"/>
      <c r="U14" s="491"/>
      <c r="V14" s="491"/>
      <c r="W14" s="491"/>
      <c r="X14" s="491"/>
      <c r="Y14" s="491"/>
      <c r="Z14" s="491"/>
      <c r="AA14" s="491"/>
      <c r="AB14" s="491"/>
      <c r="AC14" s="492"/>
    </row>
    <row r="15" spans="1:251" s="478" customFormat="1">
      <c r="A15" s="494" t="s">
        <v>82</v>
      </c>
      <c r="B15" s="483" t="s">
        <v>461</v>
      </c>
      <c r="C15" s="484">
        <f t="shared" si="3"/>
        <v>866</v>
      </c>
      <c r="D15" s="485">
        <f t="shared" si="4"/>
        <v>866</v>
      </c>
      <c r="E15" s="488"/>
      <c r="F15" s="486"/>
      <c r="G15" s="486"/>
      <c r="H15" s="486"/>
      <c r="I15" s="486"/>
      <c r="J15" s="486"/>
      <c r="K15" s="486"/>
      <c r="L15" s="489"/>
      <c r="M15" s="486"/>
      <c r="N15" s="486">
        <v>866</v>
      </c>
      <c r="O15" s="486"/>
      <c r="P15" s="486"/>
      <c r="Q15" s="485"/>
      <c r="R15" s="485"/>
      <c r="S15" s="490"/>
      <c r="T15" s="491"/>
      <c r="U15" s="491"/>
      <c r="V15" s="491"/>
      <c r="W15" s="491"/>
      <c r="X15" s="491"/>
      <c r="Y15" s="491"/>
      <c r="Z15" s="491"/>
      <c r="AA15" s="491"/>
      <c r="AB15" s="491"/>
      <c r="AC15" s="492"/>
    </row>
    <row r="16" spans="1:251" s="478" customFormat="1">
      <c r="A16" s="495">
        <v>2</v>
      </c>
      <c r="B16" s="483" t="s">
        <v>462</v>
      </c>
      <c r="C16" s="484">
        <f>D16+R16+S16</f>
        <v>6484</v>
      </c>
      <c r="D16" s="485">
        <f>SUM(E16:P16)</f>
        <v>6290</v>
      </c>
      <c r="E16" s="488">
        <v>4810</v>
      </c>
      <c r="F16" s="486"/>
      <c r="G16" s="486"/>
      <c r="H16" s="486"/>
      <c r="I16" s="486"/>
      <c r="J16" s="486"/>
      <c r="K16" s="486">
        <v>1328</v>
      </c>
      <c r="L16" s="489">
        <v>50</v>
      </c>
      <c r="M16" s="486">
        <v>102</v>
      </c>
      <c r="N16" s="486"/>
      <c r="O16" s="486"/>
      <c r="P16" s="486"/>
      <c r="Q16" s="485"/>
      <c r="R16" s="485">
        <v>84</v>
      </c>
      <c r="S16" s="490">
        <v>110</v>
      </c>
      <c r="T16" s="491"/>
      <c r="U16" s="491"/>
      <c r="V16" s="491"/>
      <c r="W16" s="491">
        <f>R16</f>
        <v>84</v>
      </c>
      <c r="X16" s="491"/>
      <c r="Y16" s="491"/>
      <c r="Z16" s="491"/>
      <c r="AA16" s="491"/>
      <c r="AB16" s="491"/>
      <c r="AC16" s="496"/>
      <c r="AD16" s="497"/>
    </row>
    <row r="17" spans="1:251" s="478" customFormat="1">
      <c r="A17" s="495">
        <v>3</v>
      </c>
      <c r="B17" s="483" t="s">
        <v>463</v>
      </c>
      <c r="C17" s="484">
        <f>D17+R17+S17</f>
        <v>30149</v>
      </c>
      <c r="D17" s="485">
        <f>SUM(E17:P17)</f>
        <v>29933</v>
      </c>
      <c r="E17" s="488">
        <v>4237</v>
      </c>
      <c r="F17" s="486">
        <v>238</v>
      </c>
      <c r="G17" s="486"/>
      <c r="H17" s="486"/>
      <c r="I17" s="486"/>
      <c r="J17" s="486"/>
      <c r="K17" s="486"/>
      <c r="L17" s="489"/>
      <c r="M17" s="486">
        <v>25458</v>
      </c>
      <c r="N17" s="486"/>
      <c r="O17" s="486"/>
      <c r="P17" s="486"/>
      <c r="Q17" s="485"/>
      <c r="R17" s="485">
        <v>80</v>
      </c>
      <c r="S17" s="490">
        <v>136</v>
      </c>
      <c r="T17" s="491"/>
      <c r="U17" s="491"/>
      <c r="V17" s="491"/>
      <c r="W17" s="491">
        <f>R17</f>
        <v>80</v>
      </c>
      <c r="X17" s="491"/>
      <c r="Y17" s="491"/>
      <c r="Z17" s="491"/>
      <c r="AA17" s="491"/>
      <c r="AB17" s="491"/>
      <c r="AD17" s="497"/>
    </row>
    <row r="18" spans="1:251" s="478" customFormat="1" ht="25.5">
      <c r="A18" s="495">
        <v>4</v>
      </c>
      <c r="B18" s="483" t="s">
        <v>464</v>
      </c>
      <c r="C18" s="484">
        <f t="shared" si="3"/>
        <v>1747</v>
      </c>
      <c r="D18" s="485">
        <f>SUM(E18:P18)</f>
        <v>1707</v>
      </c>
      <c r="E18" s="488">
        <v>1707</v>
      </c>
      <c r="F18" s="486"/>
      <c r="G18" s="486"/>
      <c r="H18" s="486"/>
      <c r="I18" s="486"/>
      <c r="J18" s="486"/>
      <c r="K18" s="486"/>
      <c r="L18" s="489"/>
      <c r="M18" s="486"/>
      <c r="N18" s="486"/>
      <c r="O18" s="486"/>
      <c r="P18" s="486"/>
      <c r="Q18" s="485"/>
      <c r="R18" s="485">
        <v>40</v>
      </c>
      <c r="S18" s="490"/>
      <c r="T18" s="491"/>
      <c r="U18" s="491"/>
      <c r="V18" s="491"/>
      <c r="W18" s="491">
        <f>R18</f>
        <v>40</v>
      </c>
      <c r="X18" s="491"/>
      <c r="Y18" s="491"/>
      <c r="Z18" s="491"/>
      <c r="AA18" s="491"/>
      <c r="AB18" s="491"/>
    </row>
    <row r="19" spans="1:251" s="478" customFormat="1">
      <c r="A19" s="495">
        <v>5</v>
      </c>
      <c r="B19" s="483" t="s">
        <v>465</v>
      </c>
      <c r="C19" s="484">
        <f>D19+R19+S19</f>
        <v>10953</v>
      </c>
      <c r="D19" s="485">
        <f>SUM(E19:P19)</f>
        <v>10774</v>
      </c>
      <c r="E19" s="498"/>
      <c r="F19" s="486"/>
      <c r="G19" s="486"/>
      <c r="H19" s="486">
        <v>720</v>
      </c>
      <c r="I19" s="486">
        <v>450</v>
      </c>
      <c r="J19" s="486">
        <v>225</v>
      </c>
      <c r="K19" s="486">
        <v>9379</v>
      </c>
      <c r="L19" s="489"/>
      <c r="M19" s="486"/>
      <c r="N19" s="486"/>
      <c r="O19" s="486"/>
      <c r="P19" s="486"/>
      <c r="Q19" s="485"/>
      <c r="R19" s="485">
        <v>24</v>
      </c>
      <c r="S19" s="490">
        <v>155</v>
      </c>
      <c r="T19" s="491"/>
      <c r="U19" s="491"/>
      <c r="V19" s="491">
        <f>R19</f>
        <v>24</v>
      </c>
      <c r="W19" s="491"/>
      <c r="X19" s="491">
        <f>(H19*10%)+(500*10%)</f>
        <v>122</v>
      </c>
      <c r="Y19" s="491">
        <f>I19*10%</f>
        <v>45</v>
      </c>
      <c r="Z19" s="491">
        <f>J19*10%</f>
        <v>22.5</v>
      </c>
      <c r="AA19" s="491"/>
      <c r="AB19" s="491"/>
      <c r="AD19" s="497"/>
    </row>
    <row r="20" spans="1:251" s="477" customFormat="1">
      <c r="A20" s="499">
        <v>6</v>
      </c>
      <c r="B20" s="479" t="s">
        <v>466</v>
      </c>
      <c r="C20" s="484"/>
      <c r="D20" s="485"/>
      <c r="E20" s="500"/>
      <c r="F20" s="501"/>
      <c r="G20" s="501"/>
      <c r="H20" s="501"/>
      <c r="I20" s="501"/>
      <c r="J20" s="501"/>
      <c r="K20" s="500">
        <v>0</v>
      </c>
      <c r="L20" s="501"/>
      <c r="M20" s="501"/>
      <c r="N20" s="501"/>
      <c r="O20" s="501"/>
      <c r="P20" s="501"/>
      <c r="Q20" s="474"/>
      <c r="R20" s="474"/>
      <c r="S20" s="502">
        <v>0</v>
      </c>
      <c r="T20" s="480"/>
      <c r="U20" s="480"/>
      <c r="V20" s="480"/>
      <c r="W20" s="480"/>
      <c r="X20" s="480"/>
      <c r="Y20" s="480"/>
      <c r="Z20" s="480"/>
      <c r="AA20" s="480"/>
      <c r="AB20" s="480"/>
      <c r="AC20" s="503"/>
      <c r="AD20" s="504"/>
      <c r="AE20" s="504"/>
    </row>
    <row r="21" spans="1:251" s="478" customFormat="1">
      <c r="A21" s="495" t="s">
        <v>409</v>
      </c>
      <c r="B21" s="483" t="s">
        <v>467</v>
      </c>
      <c r="C21" s="484">
        <f t="shared" si="3"/>
        <v>9791</v>
      </c>
      <c r="D21" s="485">
        <f>SUM(E21:P21)</f>
        <v>9408</v>
      </c>
      <c r="E21" s="498"/>
      <c r="F21" s="486">
        <v>9408</v>
      </c>
      <c r="G21" s="486"/>
      <c r="H21" s="486"/>
      <c r="I21" s="486"/>
      <c r="J21" s="486"/>
      <c r="K21" s="498"/>
      <c r="L21" s="486"/>
      <c r="M21" s="486"/>
      <c r="N21" s="486"/>
      <c r="O21" s="486"/>
      <c r="P21" s="486"/>
      <c r="Q21" s="485"/>
      <c r="R21" s="485">
        <v>383</v>
      </c>
      <c r="S21" s="490"/>
      <c r="T21" s="491"/>
      <c r="U21" s="491"/>
      <c r="V21" s="491"/>
      <c r="W21" s="491"/>
      <c r="X21" s="491"/>
      <c r="Y21" s="491"/>
      <c r="Z21" s="491"/>
      <c r="AA21" s="491"/>
      <c r="AB21" s="491">
        <f>R21</f>
        <v>383</v>
      </c>
      <c r="AC21" s="497">
        <v>677</v>
      </c>
      <c r="AD21" s="505" t="s">
        <v>468</v>
      </c>
      <c r="AE21" s="505"/>
      <c r="AF21" s="505"/>
    </row>
    <row r="22" spans="1:251" s="478" customFormat="1">
      <c r="A22" s="495" t="s">
        <v>410</v>
      </c>
      <c r="B22" s="483" t="s">
        <v>469</v>
      </c>
      <c r="C22" s="484">
        <f>D22+R22+S22</f>
        <v>10209</v>
      </c>
      <c r="D22" s="485">
        <f>SUM(E22:P22)</f>
        <v>9819</v>
      </c>
      <c r="E22" s="498"/>
      <c r="F22" s="486">
        <v>9819</v>
      </c>
      <c r="G22" s="486"/>
      <c r="H22" s="486"/>
      <c r="I22" s="486"/>
      <c r="J22" s="486"/>
      <c r="K22" s="498"/>
      <c r="L22" s="486"/>
      <c r="M22" s="486"/>
      <c r="N22" s="486"/>
      <c r="O22" s="486"/>
      <c r="P22" s="486"/>
      <c r="Q22" s="485"/>
      <c r="R22" s="485">
        <v>390</v>
      </c>
      <c r="S22" s="490"/>
      <c r="T22" s="491"/>
      <c r="U22" s="491"/>
      <c r="V22" s="491"/>
      <c r="W22" s="491"/>
      <c r="X22" s="491"/>
      <c r="Y22" s="491"/>
      <c r="Z22" s="491"/>
      <c r="AA22" s="491"/>
      <c r="AB22" s="491">
        <f t="shared" ref="AB22:AB29" si="5">R22</f>
        <v>390</v>
      </c>
      <c r="AC22" s="497">
        <v>125</v>
      </c>
      <c r="AD22" s="505" t="s">
        <v>470</v>
      </c>
      <c r="AE22" s="505"/>
      <c r="AF22" s="505"/>
    </row>
    <row r="23" spans="1:251" s="478" customFormat="1">
      <c r="A23" s="495" t="s">
        <v>411</v>
      </c>
      <c r="B23" s="483" t="s">
        <v>471</v>
      </c>
      <c r="C23" s="484">
        <f>D23+R23+S23</f>
        <v>3862</v>
      </c>
      <c r="D23" s="485">
        <f>SUM(E23:P23)</f>
        <v>3704</v>
      </c>
      <c r="E23" s="498"/>
      <c r="F23" s="498">
        <v>3704</v>
      </c>
      <c r="G23" s="486"/>
      <c r="H23" s="486"/>
      <c r="I23" s="486"/>
      <c r="J23" s="486"/>
      <c r="K23" s="498"/>
      <c r="L23" s="486"/>
      <c r="M23" s="486"/>
      <c r="N23" s="486"/>
      <c r="O23" s="486"/>
      <c r="P23" s="486"/>
      <c r="Q23" s="485"/>
      <c r="R23" s="485">
        <v>158</v>
      </c>
      <c r="S23" s="490"/>
      <c r="T23" s="491"/>
      <c r="U23" s="491"/>
      <c r="V23" s="491"/>
      <c r="W23" s="491"/>
      <c r="X23" s="491"/>
      <c r="Y23" s="491"/>
      <c r="Z23" s="491"/>
      <c r="AA23" s="491"/>
      <c r="AB23" s="491">
        <f t="shared" si="5"/>
        <v>158</v>
      </c>
      <c r="AC23" s="497">
        <v>84</v>
      </c>
      <c r="AD23" s="505" t="s">
        <v>472</v>
      </c>
      <c r="AE23" s="505"/>
      <c r="AF23" s="505"/>
    </row>
    <row r="24" spans="1:251" s="478" customFormat="1">
      <c r="A24" s="495" t="s">
        <v>412</v>
      </c>
      <c r="B24" s="483" t="s">
        <v>473</v>
      </c>
      <c r="C24" s="484">
        <f t="shared" si="3"/>
        <v>3439</v>
      </c>
      <c r="D24" s="485">
        <f t="shared" ref="D24:D28" si="6">SUM(E24:P24)</f>
        <v>3330</v>
      </c>
      <c r="E24" s="498"/>
      <c r="F24" s="486">
        <v>3330</v>
      </c>
      <c r="G24" s="486"/>
      <c r="H24" s="486"/>
      <c r="I24" s="486"/>
      <c r="J24" s="486"/>
      <c r="K24" s="498"/>
      <c r="L24" s="486"/>
      <c r="M24" s="486"/>
      <c r="N24" s="486"/>
      <c r="O24" s="486"/>
      <c r="P24" s="486"/>
      <c r="Q24" s="485"/>
      <c r="R24" s="485">
        <v>109</v>
      </c>
      <c r="S24" s="490"/>
      <c r="T24" s="491"/>
      <c r="U24" s="491"/>
      <c r="V24" s="491"/>
      <c r="W24" s="491"/>
      <c r="X24" s="491"/>
      <c r="Y24" s="491"/>
      <c r="Z24" s="491"/>
      <c r="AA24" s="491"/>
      <c r="AB24" s="491">
        <f t="shared" si="5"/>
        <v>109</v>
      </c>
      <c r="AC24" s="497">
        <v>35</v>
      </c>
      <c r="AD24" s="505" t="s">
        <v>474</v>
      </c>
      <c r="AE24" s="505"/>
      <c r="AF24" s="505"/>
    </row>
    <row r="25" spans="1:251" s="478" customFormat="1">
      <c r="A25" s="495" t="s">
        <v>413</v>
      </c>
      <c r="B25" s="483" t="s">
        <v>475</v>
      </c>
      <c r="C25" s="484">
        <f>D25+R25+S25</f>
        <v>14989</v>
      </c>
      <c r="D25" s="485">
        <f t="shared" si="6"/>
        <v>14126</v>
      </c>
      <c r="E25" s="498"/>
      <c r="F25" s="486">
        <v>14126</v>
      </c>
      <c r="G25" s="486"/>
      <c r="H25" s="486"/>
      <c r="I25" s="486"/>
      <c r="J25" s="486"/>
      <c r="K25" s="498"/>
      <c r="L25" s="486"/>
      <c r="M25" s="486"/>
      <c r="N25" s="486"/>
      <c r="O25" s="486"/>
      <c r="P25" s="486"/>
      <c r="Q25" s="485"/>
      <c r="R25" s="485">
        <v>863</v>
      </c>
      <c r="S25" s="490"/>
      <c r="T25" s="491"/>
      <c r="U25" s="491"/>
      <c r="V25" s="491"/>
      <c r="W25" s="491"/>
      <c r="X25" s="491"/>
      <c r="Y25" s="491"/>
      <c r="Z25" s="491"/>
      <c r="AA25" s="491"/>
      <c r="AB25" s="491">
        <f t="shared" si="5"/>
        <v>863</v>
      </c>
      <c r="AC25" s="497">
        <v>308</v>
      </c>
      <c r="AD25" s="505" t="s">
        <v>476</v>
      </c>
      <c r="AE25" s="505"/>
      <c r="AF25" s="505"/>
    </row>
    <row r="26" spans="1:251" s="478" customFormat="1">
      <c r="A26" s="495" t="s">
        <v>414</v>
      </c>
      <c r="B26" s="483" t="s">
        <v>477</v>
      </c>
      <c r="C26" s="484">
        <f t="shared" si="3"/>
        <v>14361</v>
      </c>
      <c r="D26" s="485">
        <f t="shared" si="6"/>
        <v>13620</v>
      </c>
      <c r="E26" s="498"/>
      <c r="F26" s="486">
        <v>13620</v>
      </c>
      <c r="G26" s="486"/>
      <c r="H26" s="486"/>
      <c r="I26" s="486"/>
      <c r="J26" s="486"/>
      <c r="K26" s="498"/>
      <c r="L26" s="486"/>
      <c r="M26" s="486"/>
      <c r="N26" s="486"/>
      <c r="O26" s="486"/>
      <c r="P26" s="486"/>
      <c r="Q26" s="485"/>
      <c r="R26" s="485">
        <v>741</v>
      </c>
      <c r="S26" s="490"/>
      <c r="T26" s="491"/>
      <c r="U26" s="491"/>
      <c r="V26" s="491"/>
      <c r="W26" s="491"/>
      <c r="X26" s="491"/>
      <c r="Y26" s="491"/>
      <c r="Z26" s="491"/>
      <c r="AA26" s="491"/>
      <c r="AB26" s="491">
        <f t="shared" si="5"/>
        <v>741</v>
      </c>
      <c r="AC26" s="497"/>
      <c r="AD26" s="505" t="s">
        <v>478</v>
      </c>
      <c r="AE26" s="505"/>
      <c r="AF26" s="505"/>
    </row>
    <row r="27" spans="1:251" s="478" customFormat="1" ht="25.5">
      <c r="A27" s="495" t="s">
        <v>415</v>
      </c>
      <c r="B27" s="483" t="s">
        <v>479</v>
      </c>
      <c r="C27" s="484">
        <f>D27+R27+S27</f>
        <v>9375</v>
      </c>
      <c r="D27" s="485">
        <f>SUM(E27:P27)</f>
        <v>8891</v>
      </c>
      <c r="E27" s="498"/>
      <c r="F27" s="486">
        <v>8891</v>
      </c>
      <c r="G27" s="486"/>
      <c r="H27" s="486"/>
      <c r="I27" s="486"/>
      <c r="J27" s="486"/>
      <c r="K27" s="498"/>
      <c r="L27" s="486"/>
      <c r="M27" s="486"/>
      <c r="N27" s="486"/>
      <c r="O27" s="486"/>
      <c r="P27" s="486"/>
      <c r="Q27" s="485"/>
      <c r="R27" s="485">
        <v>484</v>
      </c>
      <c r="S27" s="490"/>
      <c r="T27" s="491"/>
      <c r="U27" s="491"/>
      <c r="V27" s="491"/>
      <c r="W27" s="491"/>
      <c r="X27" s="491"/>
      <c r="Y27" s="491"/>
      <c r="Z27" s="491"/>
      <c r="AA27" s="491"/>
      <c r="AB27" s="491">
        <f t="shared" si="5"/>
        <v>484</v>
      </c>
      <c r="AC27" s="497"/>
      <c r="AD27" s="505" t="s">
        <v>480</v>
      </c>
      <c r="AE27" s="505"/>
      <c r="AF27" s="505"/>
      <c r="AM27" s="506">
        <f>R10+S10+D30</f>
        <v>25370</v>
      </c>
    </row>
    <row r="28" spans="1:251" s="478" customFormat="1" ht="25.5">
      <c r="A28" s="495" t="s">
        <v>416</v>
      </c>
      <c r="B28" s="483" t="s">
        <v>481</v>
      </c>
      <c r="C28" s="484">
        <f t="shared" si="3"/>
        <v>9568</v>
      </c>
      <c r="D28" s="485">
        <f t="shared" si="6"/>
        <v>9085</v>
      </c>
      <c r="E28" s="498"/>
      <c r="F28" s="486">
        <v>9085</v>
      </c>
      <c r="G28" s="486"/>
      <c r="H28" s="486"/>
      <c r="I28" s="486"/>
      <c r="J28" s="486"/>
      <c r="K28" s="498"/>
      <c r="L28" s="486"/>
      <c r="M28" s="486"/>
      <c r="N28" s="486"/>
      <c r="O28" s="486"/>
      <c r="P28" s="486"/>
      <c r="Q28" s="485"/>
      <c r="R28" s="485">
        <v>483</v>
      </c>
      <c r="S28" s="490"/>
      <c r="T28" s="491"/>
      <c r="U28" s="491"/>
      <c r="V28" s="491"/>
      <c r="W28" s="491"/>
      <c r="X28" s="491"/>
      <c r="Y28" s="491"/>
      <c r="Z28" s="491"/>
      <c r="AA28" s="491"/>
      <c r="AB28" s="491">
        <f t="shared" si="5"/>
        <v>483</v>
      </c>
      <c r="AC28" s="497"/>
      <c r="AD28" s="505" t="s">
        <v>482</v>
      </c>
      <c r="AE28" s="505"/>
      <c r="AF28" s="505"/>
    </row>
    <row r="29" spans="1:251" s="478" customFormat="1">
      <c r="A29" s="495" t="s">
        <v>483</v>
      </c>
      <c r="B29" s="483" t="s">
        <v>484</v>
      </c>
      <c r="C29" s="484">
        <f t="shared" si="3"/>
        <v>20801</v>
      </c>
      <c r="D29" s="485">
        <f>SUM(E29:P29)</f>
        <v>19320</v>
      </c>
      <c r="E29" s="498"/>
      <c r="F29" s="486">
        <v>19320</v>
      </c>
      <c r="G29" s="486"/>
      <c r="H29" s="486"/>
      <c r="I29" s="486"/>
      <c r="J29" s="486"/>
      <c r="K29" s="498"/>
      <c r="L29" s="486"/>
      <c r="M29" s="486"/>
      <c r="N29" s="486"/>
      <c r="O29" s="486"/>
      <c r="P29" s="486"/>
      <c r="Q29" s="485"/>
      <c r="R29" s="485">
        <v>1481</v>
      </c>
      <c r="S29" s="490"/>
      <c r="T29" s="491">
        <f>T30-D30</f>
        <v>6315</v>
      </c>
      <c r="U29" s="491"/>
      <c r="V29" s="491"/>
      <c r="W29" s="491"/>
      <c r="X29" s="491"/>
      <c r="Y29" s="491"/>
      <c r="Z29" s="491"/>
      <c r="AA29" s="491"/>
      <c r="AB29" s="491">
        <f t="shared" si="5"/>
        <v>1481</v>
      </c>
      <c r="AC29" s="497"/>
      <c r="AD29" s="505" t="s">
        <v>485</v>
      </c>
      <c r="AE29" s="505"/>
      <c r="AF29" s="505"/>
    </row>
    <row r="30" spans="1:251" s="478" customFormat="1">
      <c r="A30" s="495">
        <v>7</v>
      </c>
      <c r="B30" s="483" t="s">
        <v>486</v>
      </c>
      <c r="C30" s="484">
        <f t="shared" si="3"/>
        <v>19055</v>
      </c>
      <c r="D30" s="485">
        <f>SUM(E30:Q30)</f>
        <v>19055</v>
      </c>
      <c r="E30" s="498"/>
      <c r="F30" s="486">
        <f>9153-5092</f>
        <v>4061</v>
      </c>
      <c r="G30" s="486"/>
      <c r="H30" s="486">
        <v>540</v>
      </c>
      <c r="I30" s="486">
        <v>0</v>
      </c>
      <c r="J30" s="486">
        <v>0</v>
      </c>
      <c r="K30" s="486">
        <v>3736</v>
      </c>
      <c r="L30" s="486">
        <v>2548</v>
      </c>
      <c r="M30" s="486">
        <v>446</v>
      </c>
      <c r="N30" s="486">
        <v>3457</v>
      </c>
      <c r="O30" s="486">
        <v>790</v>
      </c>
      <c r="P30" s="486">
        <v>3477</v>
      </c>
      <c r="Q30" s="490"/>
      <c r="R30" s="485"/>
      <c r="S30" s="490"/>
      <c r="T30" s="491">
        <v>25370</v>
      </c>
      <c r="U30" s="491"/>
      <c r="V30" s="491" t="s">
        <v>487</v>
      </c>
      <c r="W30" s="491"/>
      <c r="X30" s="491"/>
      <c r="Y30" s="491"/>
      <c r="Z30" s="491"/>
      <c r="AA30" s="491"/>
      <c r="AB30" s="491"/>
      <c r="AD30" s="496"/>
      <c r="AE30" s="496"/>
      <c r="AF30" s="496"/>
      <c r="AG30" s="496"/>
    </row>
    <row r="31" spans="1:251" s="478" customFormat="1">
      <c r="A31" s="472" t="s">
        <v>8</v>
      </c>
      <c r="B31" s="479" t="s">
        <v>488</v>
      </c>
      <c r="C31" s="507">
        <f>C32+C33</f>
        <v>11208</v>
      </c>
      <c r="D31" s="508">
        <f>SUM(E31:P31)</f>
        <v>10941</v>
      </c>
      <c r="E31" s="500">
        <f>SUM(E32:E33)</f>
        <v>10158</v>
      </c>
      <c r="F31" s="500">
        <f>SUM(F32:F33)</f>
        <v>783</v>
      </c>
      <c r="G31" s="500"/>
      <c r="H31" s="501">
        <f t="shared" ref="H31:S31" si="7">SUM(H32:H33)</f>
        <v>0</v>
      </c>
      <c r="I31" s="501">
        <f t="shared" si="7"/>
        <v>0</v>
      </c>
      <c r="J31" s="501">
        <f t="shared" si="7"/>
        <v>0</v>
      </c>
      <c r="K31" s="501">
        <f t="shared" si="7"/>
        <v>0</v>
      </c>
      <c r="L31" s="501"/>
      <c r="M31" s="501">
        <f t="shared" si="7"/>
        <v>0</v>
      </c>
      <c r="N31" s="501">
        <f t="shared" si="7"/>
        <v>0</v>
      </c>
      <c r="O31" s="501"/>
      <c r="P31" s="501">
        <f t="shared" si="7"/>
        <v>0</v>
      </c>
      <c r="Q31" s="474"/>
      <c r="R31" s="509">
        <f>SUM(R32:R33)</f>
        <v>125</v>
      </c>
      <c r="S31" s="502">
        <f t="shared" si="7"/>
        <v>142</v>
      </c>
      <c r="T31" s="480"/>
      <c r="U31" s="480"/>
      <c r="V31" s="480"/>
      <c r="W31" s="480"/>
      <c r="X31" s="480"/>
      <c r="Y31" s="480"/>
      <c r="Z31" s="480"/>
      <c r="AA31" s="480"/>
      <c r="AB31" s="480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477"/>
      <c r="AZ31" s="477"/>
      <c r="BA31" s="477"/>
      <c r="BB31" s="477"/>
      <c r="BC31" s="477"/>
      <c r="BD31" s="477"/>
      <c r="BE31" s="477"/>
      <c r="BF31" s="477"/>
      <c r="BG31" s="477"/>
      <c r="BH31" s="477"/>
      <c r="BI31" s="477"/>
      <c r="BJ31" s="477"/>
      <c r="BK31" s="477"/>
      <c r="BL31" s="477"/>
      <c r="BM31" s="477"/>
      <c r="BN31" s="477"/>
      <c r="BO31" s="477"/>
      <c r="BP31" s="477"/>
      <c r="BQ31" s="477"/>
      <c r="BR31" s="477"/>
      <c r="BS31" s="477"/>
      <c r="BT31" s="477"/>
      <c r="BU31" s="477"/>
      <c r="BV31" s="477"/>
      <c r="BW31" s="477"/>
      <c r="BX31" s="477"/>
      <c r="BY31" s="477"/>
      <c r="BZ31" s="477"/>
      <c r="CA31" s="477"/>
      <c r="CB31" s="477"/>
      <c r="CC31" s="477"/>
      <c r="CD31" s="477"/>
      <c r="CE31" s="477"/>
      <c r="CF31" s="477"/>
      <c r="CG31" s="477"/>
      <c r="CH31" s="477"/>
      <c r="CI31" s="477"/>
      <c r="CJ31" s="477"/>
      <c r="CK31" s="477"/>
      <c r="CL31" s="477"/>
      <c r="CM31" s="477"/>
      <c r="CN31" s="477"/>
      <c r="CO31" s="477"/>
      <c r="CP31" s="477"/>
      <c r="CQ31" s="477"/>
      <c r="CR31" s="477"/>
      <c r="CS31" s="477"/>
      <c r="CT31" s="477"/>
      <c r="CU31" s="477"/>
      <c r="CV31" s="477"/>
      <c r="CW31" s="477"/>
      <c r="CX31" s="477"/>
      <c r="CY31" s="477"/>
      <c r="CZ31" s="477"/>
      <c r="DA31" s="477"/>
      <c r="DB31" s="477"/>
      <c r="DC31" s="477"/>
      <c r="DD31" s="477"/>
      <c r="DE31" s="477"/>
      <c r="DF31" s="477"/>
      <c r="DG31" s="477"/>
      <c r="DH31" s="477"/>
      <c r="DI31" s="477"/>
      <c r="DJ31" s="477"/>
      <c r="DK31" s="477"/>
      <c r="DL31" s="477"/>
      <c r="DM31" s="477"/>
      <c r="DN31" s="477"/>
      <c r="DO31" s="477"/>
      <c r="DP31" s="477"/>
      <c r="DQ31" s="477"/>
      <c r="DR31" s="477"/>
      <c r="DS31" s="477"/>
      <c r="DT31" s="477"/>
      <c r="DU31" s="477"/>
      <c r="DV31" s="477"/>
      <c r="DW31" s="477"/>
      <c r="DX31" s="477"/>
      <c r="DY31" s="477"/>
      <c r="DZ31" s="477"/>
      <c r="EA31" s="477"/>
      <c r="EB31" s="477"/>
      <c r="EC31" s="477"/>
      <c r="ED31" s="477"/>
      <c r="EE31" s="477"/>
      <c r="EF31" s="477"/>
      <c r="EG31" s="477"/>
      <c r="EH31" s="477"/>
      <c r="EI31" s="477"/>
      <c r="EJ31" s="477"/>
      <c r="EK31" s="477"/>
      <c r="EL31" s="477"/>
      <c r="EM31" s="477"/>
      <c r="EN31" s="477"/>
      <c r="EO31" s="477"/>
      <c r="EP31" s="477"/>
      <c r="EQ31" s="477"/>
      <c r="ER31" s="477"/>
      <c r="ES31" s="477"/>
      <c r="ET31" s="477"/>
      <c r="EU31" s="477"/>
      <c r="EV31" s="477"/>
      <c r="EW31" s="477"/>
      <c r="EX31" s="477"/>
      <c r="EY31" s="477"/>
      <c r="EZ31" s="477"/>
      <c r="FA31" s="477"/>
      <c r="FB31" s="477"/>
      <c r="FC31" s="477"/>
      <c r="FD31" s="477"/>
      <c r="FE31" s="477"/>
      <c r="FF31" s="477"/>
      <c r="FG31" s="477"/>
      <c r="FH31" s="477"/>
      <c r="FI31" s="477"/>
      <c r="FJ31" s="477"/>
      <c r="FK31" s="477"/>
      <c r="FL31" s="477"/>
      <c r="FM31" s="477"/>
      <c r="FN31" s="477"/>
      <c r="FO31" s="477"/>
      <c r="FP31" s="477"/>
      <c r="FQ31" s="477"/>
      <c r="FR31" s="477"/>
      <c r="FS31" s="477"/>
      <c r="FT31" s="477"/>
      <c r="FU31" s="477"/>
      <c r="FV31" s="477"/>
      <c r="FW31" s="477"/>
      <c r="FX31" s="477"/>
      <c r="FY31" s="477"/>
      <c r="FZ31" s="477"/>
      <c r="GA31" s="477"/>
      <c r="GB31" s="477"/>
      <c r="GC31" s="477"/>
      <c r="GD31" s="477"/>
      <c r="GE31" s="477"/>
      <c r="GF31" s="477"/>
      <c r="GG31" s="477"/>
      <c r="GH31" s="477"/>
      <c r="GI31" s="477"/>
      <c r="GJ31" s="477"/>
      <c r="GK31" s="477"/>
      <c r="GL31" s="477"/>
      <c r="GM31" s="477"/>
      <c r="GN31" s="477"/>
      <c r="GO31" s="477"/>
      <c r="GP31" s="477"/>
      <c r="GQ31" s="477"/>
      <c r="GR31" s="477"/>
      <c r="GS31" s="477"/>
      <c r="GT31" s="477"/>
      <c r="GU31" s="477"/>
      <c r="GV31" s="477"/>
      <c r="GW31" s="477"/>
      <c r="GX31" s="477"/>
      <c r="GY31" s="477"/>
      <c r="GZ31" s="477"/>
      <c r="HA31" s="477"/>
      <c r="HB31" s="477"/>
      <c r="HC31" s="477"/>
      <c r="HD31" s="477"/>
      <c r="HE31" s="477"/>
      <c r="HF31" s="477"/>
      <c r="HG31" s="477"/>
      <c r="HH31" s="477"/>
      <c r="HI31" s="477"/>
      <c r="HJ31" s="477"/>
      <c r="HK31" s="477"/>
      <c r="HL31" s="477"/>
      <c r="HM31" s="477"/>
      <c r="HN31" s="477"/>
      <c r="HO31" s="477"/>
      <c r="HP31" s="477"/>
      <c r="HQ31" s="477"/>
      <c r="HR31" s="477"/>
      <c r="HS31" s="477"/>
      <c r="HT31" s="477"/>
      <c r="HU31" s="477"/>
      <c r="HV31" s="477"/>
      <c r="HW31" s="477"/>
      <c r="HX31" s="477"/>
      <c r="HY31" s="477"/>
      <c r="HZ31" s="477"/>
      <c r="IA31" s="477"/>
      <c r="IB31" s="477"/>
      <c r="IC31" s="477"/>
      <c r="ID31" s="477"/>
      <c r="IE31" s="477"/>
      <c r="IF31" s="477"/>
      <c r="IG31" s="477"/>
      <c r="IH31" s="477"/>
      <c r="II31" s="477"/>
      <c r="IJ31" s="477"/>
      <c r="IK31" s="477"/>
      <c r="IL31" s="477"/>
      <c r="IM31" s="477"/>
      <c r="IN31" s="477"/>
      <c r="IO31" s="477"/>
      <c r="IP31" s="477"/>
      <c r="IQ31" s="477"/>
    </row>
    <row r="32" spans="1:251" s="478" customFormat="1">
      <c r="A32" s="495">
        <v>1</v>
      </c>
      <c r="B32" s="483" t="s">
        <v>489</v>
      </c>
      <c r="C32" s="484">
        <f>D32+R32+S32</f>
        <v>812</v>
      </c>
      <c r="D32" s="485">
        <f>SUM(E32:P32)</f>
        <v>783</v>
      </c>
      <c r="E32" s="498"/>
      <c r="F32" s="510">
        <f>[7]TTCT!I6</f>
        <v>783</v>
      </c>
      <c r="G32" s="510"/>
      <c r="H32" s="511"/>
      <c r="I32" s="511"/>
      <c r="J32" s="511"/>
      <c r="K32" s="511"/>
      <c r="L32" s="511"/>
      <c r="M32" s="511"/>
      <c r="N32" s="511"/>
      <c r="O32" s="511"/>
      <c r="P32" s="511"/>
      <c r="Q32" s="512"/>
      <c r="R32" s="512">
        <v>9</v>
      </c>
      <c r="S32" s="513">
        <v>20</v>
      </c>
      <c r="T32" s="514"/>
      <c r="U32" s="514"/>
      <c r="V32" s="514">
        <f>R32</f>
        <v>9</v>
      </c>
      <c r="W32" s="514"/>
      <c r="X32" s="514"/>
      <c r="Y32" s="514"/>
      <c r="Z32" s="514"/>
      <c r="AA32" s="514"/>
      <c r="AB32" s="514"/>
      <c r="AC32" s="497"/>
    </row>
    <row r="33" spans="1:251" s="478" customFormat="1">
      <c r="A33" s="495">
        <v>2</v>
      </c>
      <c r="B33" s="483" t="s">
        <v>490</v>
      </c>
      <c r="C33" s="484">
        <f>D33+R33+S33</f>
        <v>10396</v>
      </c>
      <c r="D33" s="485">
        <f>SUM(E33:P33)</f>
        <v>10158</v>
      </c>
      <c r="E33" s="498">
        <f>'[7]VP ĐU'!Q13</f>
        <v>10158</v>
      </c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2"/>
      <c r="R33" s="512">
        <v>116</v>
      </c>
      <c r="S33" s="513">
        <v>122</v>
      </c>
      <c r="T33" s="514">
        <f>'[7]VP ĐU'!O13</f>
        <v>10397</v>
      </c>
      <c r="U33" s="514"/>
      <c r="V33" s="514"/>
      <c r="W33" s="514">
        <f>R33</f>
        <v>116</v>
      </c>
      <c r="X33" s="514"/>
      <c r="Y33" s="514"/>
      <c r="Z33" s="514"/>
      <c r="AA33" s="514"/>
      <c r="AB33" s="514"/>
    </row>
    <row r="34" spans="1:251" s="478" customFormat="1">
      <c r="A34" s="472" t="s">
        <v>12</v>
      </c>
      <c r="B34" s="479" t="s">
        <v>491</v>
      </c>
      <c r="C34" s="507">
        <f>C35</f>
        <v>7201</v>
      </c>
      <c r="D34" s="474">
        <f t="shared" ref="D34:K34" si="8">SUM(D35:D35)</f>
        <v>7117</v>
      </c>
      <c r="E34" s="500">
        <f t="shared" si="8"/>
        <v>7117</v>
      </c>
      <c r="F34" s="501">
        <f t="shared" si="8"/>
        <v>0</v>
      </c>
      <c r="G34" s="501"/>
      <c r="H34" s="501">
        <f t="shared" si="8"/>
        <v>0</v>
      </c>
      <c r="I34" s="501">
        <f t="shared" si="8"/>
        <v>0</v>
      </c>
      <c r="J34" s="501">
        <f t="shared" si="8"/>
        <v>0</v>
      </c>
      <c r="K34" s="501">
        <f t="shared" si="8"/>
        <v>0</v>
      </c>
      <c r="L34" s="501"/>
      <c r="M34" s="501">
        <f t="shared" ref="M34:S34" si="9">SUM(M35:M35)</f>
        <v>0</v>
      </c>
      <c r="N34" s="501">
        <f t="shared" si="9"/>
        <v>0</v>
      </c>
      <c r="O34" s="501"/>
      <c r="P34" s="501">
        <f t="shared" si="9"/>
        <v>0</v>
      </c>
      <c r="Q34" s="474">
        <f t="shared" si="9"/>
        <v>0</v>
      </c>
      <c r="R34" s="474">
        <f t="shared" si="9"/>
        <v>84</v>
      </c>
      <c r="S34" s="502">
        <f t="shared" si="9"/>
        <v>0</v>
      </c>
      <c r="T34" s="480"/>
      <c r="U34" s="480"/>
      <c r="V34" s="480"/>
      <c r="W34" s="480"/>
      <c r="X34" s="480"/>
      <c r="Y34" s="480"/>
      <c r="Z34" s="480"/>
      <c r="AA34" s="480"/>
      <c r="AB34" s="480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/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7"/>
      <c r="BM34" s="477"/>
      <c r="BN34" s="477"/>
      <c r="BO34" s="477"/>
      <c r="BP34" s="477"/>
      <c r="BQ34" s="477"/>
      <c r="BR34" s="477"/>
      <c r="BS34" s="477"/>
      <c r="BT34" s="477"/>
      <c r="BU34" s="477"/>
      <c r="BV34" s="477"/>
      <c r="BW34" s="477"/>
      <c r="BX34" s="477"/>
      <c r="BY34" s="477"/>
      <c r="BZ34" s="477"/>
      <c r="CA34" s="477"/>
      <c r="CB34" s="477"/>
      <c r="CC34" s="477"/>
      <c r="CD34" s="477"/>
      <c r="CE34" s="477"/>
      <c r="CF34" s="477"/>
      <c r="CG34" s="477"/>
      <c r="CH34" s="477"/>
      <c r="CI34" s="477"/>
      <c r="CJ34" s="477"/>
      <c r="CK34" s="477"/>
      <c r="CL34" s="477"/>
      <c r="CM34" s="477"/>
      <c r="CN34" s="477"/>
      <c r="CO34" s="477"/>
      <c r="CP34" s="477"/>
      <c r="CQ34" s="477"/>
      <c r="CR34" s="477"/>
      <c r="CS34" s="477"/>
      <c r="CT34" s="477"/>
      <c r="CU34" s="477"/>
      <c r="CV34" s="477"/>
      <c r="CW34" s="477"/>
      <c r="CX34" s="477"/>
      <c r="CY34" s="477"/>
      <c r="CZ34" s="477"/>
      <c r="DA34" s="477"/>
      <c r="DB34" s="477"/>
      <c r="DC34" s="477"/>
      <c r="DD34" s="477"/>
      <c r="DE34" s="477"/>
      <c r="DF34" s="477"/>
      <c r="DG34" s="477"/>
      <c r="DH34" s="477"/>
      <c r="DI34" s="477"/>
      <c r="DJ34" s="477"/>
      <c r="DK34" s="477"/>
      <c r="DL34" s="477"/>
      <c r="DM34" s="477"/>
      <c r="DN34" s="477"/>
      <c r="DO34" s="477"/>
      <c r="DP34" s="477"/>
      <c r="DQ34" s="477"/>
      <c r="DR34" s="477"/>
      <c r="DS34" s="477"/>
      <c r="DT34" s="477"/>
      <c r="DU34" s="477"/>
      <c r="DV34" s="477"/>
      <c r="DW34" s="477"/>
      <c r="DX34" s="477"/>
      <c r="DY34" s="477"/>
      <c r="DZ34" s="477"/>
      <c r="EA34" s="477"/>
      <c r="EB34" s="477"/>
      <c r="EC34" s="477"/>
      <c r="ED34" s="477"/>
      <c r="EE34" s="477"/>
      <c r="EF34" s="477"/>
      <c r="EG34" s="477"/>
      <c r="EH34" s="477"/>
      <c r="EI34" s="477"/>
      <c r="EJ34" s="477"/>
      <c r="EK34" s="477"/>
      <c r="EL34" s="477"/>
      <c r="EM34" s="477"/>
      <c r="EN34" s="477"/>
      <c r="EO34" s="477"/>
      <c r="EP34" s="477"/>
      <c r="EQ34" s="477"/>
      <c r="ER34" s="477"/>
      <c r="ES34" s="477"/>
      <c r="ET34" s="477"/>
      <c r="EU34" s="477"/>
      <c r="EV34" s="477"/>
      <c r="EW34" s="477"/>
      <c r="EX34" s="477"/>
      <c r="EY34" s="477"/>
      <c r="EZ34" s="477"/>
      <c r="FA34" s="477"/>
      <c r="FB34" s="477"/>
      <c r="FC34" s="477"/>
      <c r="FD34" s="477"/>
      <c r="FE34" s="477"/>
      <c r="FF34" s="477"/>
      <c r="FG34" s="477"/>
      <c r="FH34" s="477"/>
      <c r="FI34" s="477"/>
      <c r="FJ34" s="477"/>
      <c r="FK34" s="477"/>
      <c r="FL34" s="477"/>
      <c r="FM34" s="477"/>
      <c r="FN34" s="477"/>
      <c r="FO34" s="477"/>
      <c r="FP34" s="477"/>
      <c r="FQ34" s="477"/>
      <c r="FR34" s="477"/>
      <c r="FS34" s="477"/>
      <c r="FT34" s="477"/>
      <c r="FU34" s="477"/>
      <c r="FV34" s="477"/>
      <c r="FW34" s="477"/>
      <c r="FX34" s="477"/>
      <c r="FY34" s="477"/>
      <c r="FZ34" s="477"/>
      <c r="GA34" s="477"/>
      <c r="GB34" s="477"/>
      <c r="GC34" s="477"/>
      <c r="GD34" s="477"/>
      <c r="GE34" s="477"/>
      <c r="GF34" s="477"/>
      <c r="GG34" s="477"/>
      <c r="GH34" s="477"/>
      <c r="GI34" s="477"/>
      <c r="GJ34" s="477"/>
      <c r="GK34" s="477"/>
      <c r="GL34" s="477"/>
      <c r="GM34" s="477"/>
      <c r="GN34" s="477"/>
      <c r="GO34" s="477"/>
      <c r="GP34" s="477"/>
      <c r="GQ34" s="477"/>
      <c r="GR34" s="477"/>
      <c r="GS34" s="477"/>
      <c r="GT34" s="477"/>
      <c r="GU34" s="477"/>
      <c r="GV34" s="477"/>
      <c r="GW34" s="477"/>
      <c r="GX34" s="477"/>
      <c r="GY34" s="477"/>
      <c r="GZ34" s="477"/>
      <c r="HA34" s="477"/>
      <c r="HB34" s="477"/>
      <c r="HC34" s="477"/>
      <c r="HD34" s="477"/>
      <c r="HE34" s="477"/>
      <c r="HF34" s="477"/>
      <c r="HG34" s="477"/>
      <c r="HH34" s="477"/>
      <c r="HI34" s="477"/>
      <c r="HJ34" s="477"/>
      <c r="HK34" s="477"/>
      <c r="HL34" s="477"/>
      <c r="HM34" s="477"/>
      <c r="HN34" s="477"/>
      <c r="HO34" s="477"/>
      <c r="HP34" s="477"/>
      <c r="HQ34" s="477"/>
      <c r="HR34" s="477"/>
      <c r="HS34" s="477"/>
      <c r="HT34" s="477"/>
      <c r="HU34" s="477"/>
      <c r="HV34" s="477"/>
      <c r="HW34" s="477"/>
      <c r="HX34" s="477"/>
      <c r="HY34" s="477"/>
      <c r="HZ34" s="477"/>
      <c r="IA34" s="477"/>
      <c r="IB34" s="477"/>
      <c r="IC34" s="477"/>
      <c r="ID34" s="477"/>
      <c r="IE34" s="477"/>
      <c r="IF34" s="477"/>
      <c r="IG34" s="477"/>
      <c r="IH34" s="477"/>
      <c r="II34" s="477"/>
      <c r="IJ34" s="477"/>
      <c r="IK34" s="477"/>
      <c r="IL34" s="477"/>
      <c r="IM34" s="477"/>
      <c r="IN34" s="477"/>
      <c r="IO34" s="477"/>
      <c r="IP34" s="477"/>
      <c r="IQ34" s="477"/>
    </row>
    <row r="35" spans="1:251" s="478" customFormat="1" ht="25.5">
      <c r="A35" s="495">
        <v>1</v>
      </c>
      <c r="B35" s="483" t="s">
        <v>492</v>
      </c>
      <c r="C35" s="484">
        <f>D35+R35+S35</f>
        <v>7201</v>
      </c>
      <c r="D35" s="485">
        <f>SUM(E35:P35)</f>
        <v>7117</v>
      </c>
      <c r="E35" s="498">
        <f>'[7]MTTQ và ĐT'!Q14</f>
        <v>7117</v>
      </c>
      <c r="F35" s="511"/>
      <c r="G35" s="511"/>
      <c r="H35" s="511"/>
      <c r="I35" s="511"/>
      <c r="J35" s="511"/>
      <c r="K35" s="511"/>
      <c r="L35" s="511"/>
      <c r="M35" s="511"/>
      <c r="N35" s="511"/>
      <c r="O35" s="511"/>
      <c r="P35" s="511"/>
      <c r="Q35" s="512"/>
      <c r="R35" s="512">
        <v>84</v>
      </c>
      <c r="S35" s="513"/>
      <c r="T35" s="514">
        <f>'[7]MTTQ và ĐT'!O14</f>
        <v>7201</v>
      </c>
      <c r="U35" s="514"/>
      <c r="V35" s="514"/>
      <c r="W35" s="514">
        <f>R35</f>
        <v>84</v>
      </c>
      <c r="X35" s="514"/>
      <c r="Y35" s="514"/>
      <c r="Z35" s="514"/>
      <c r="AA35" s="514"/>
      <c r="AB35" s="514"/>
    </row>
    <row r="36" spans="1:251" s="477" customFormat="1">
      <c r="A36" s="472" t="s">
        <v>14</v>
      </c>
      <c r="B36" s="479" t="s">
        <v>493</v>
      </c>
      <c r="C36" s="507">
        <f>C37+C38</f>
        <v>690</v>
      </c>
      <c r="D36" s="507">
        <f t="shared" ref="D36:S36" si="10">D37+D38</f>
        <v>690</v>
      </c>
      <c r="E36" s="515">
        <f t="shared" si="10"/>
        <v>0</v>
      </c>
      <c r="F36" s="515">
        <f t="shared" si="10"/>
        <v>0</v>
      </c>
      <c r="G36" s="515">
        <f t="shared" si="10"/>
        <v>0</v>
      </c>
      <c r="H36" s="515">
        <f t="shared" si="10"/>
        <v>0</v>
      </c>
      <c r="I36" s="515">
        <f t="shared" si="10"/>
        <v>0</v>
      </c>
      <c r="J36" s="515">
        <f t="shared" si="10"/>
        <v>0</v>
      </c>
      <c r="K36" s="515">
        <f t="shared" si="10"/>
        <v>0</v>
      </c>
      <c r="L36" s="515">
        <f t="shared" si="10"/>
        <v>0</v>
      </c>
      <c r="M36" s="515">
        <f t="shared" si="10"/>
        <v>0</v>
      </c>
      <c r="N36" s="515">
        <f t="shared" si="10"/>
        <v>650</v>
      </c>
      <c r="O36" s="515">
        <f t="shared" si="10"/>
        <v>0</v>
      </c>
      <c r="P36" s="515">
        <f t="shared" si="10"/>
        <v>40</v>
      </c>
      <c r="Q36" s="507">
        <f t="shared" si="10"/>
        <v>0</v>
      </c>
      <c r="R36" s="507">
        <f t="shared" si="10"/>
        <v>0</v>
      </c>
      <c r="S36" s="507">
        <f t="shared" si="10"/>
        <v>0</v>
      </c>
      <c r="T36" s="503"/>
      <c r="U36" s="503"/>
      <c r="V36" s="503"/>
      <c r="W36" s="503"/>
      <c r="X36" s="503"/>
      <c r="Y36" s="503"/>
      <c r="Z36" s="503"/>
      <c r="AA36" s="516"/>
      <c r="AB36" s="516"/>
    </row>
    <row r="37" spans="1:251" s="478" customFormat="1">
      <c r="A37" s="465">
        <v>1</v>
      </c>
      <c r="B37" s="483" t="s">
        <v>494</v>
      </c>
      <c r="C37" s="484">
        <f>D37+R37+S37</f>
        <v>650</v>
      </c>
      <c r="D37" s="485">
        <f>SUM(E37:Q37)-R37-S37</f>
        <v>650</v>
      </c>
      <c r="E37" s="510"/>
      <c r="F37" s="511"/>
      <c r="G37" s="511"/>
      <c r="H37" s="511"/>
      <c r="I37" s="511"/>
      <c r="J37" s="511"/>
      <c r="K37" s="511"/>
      <c r="L37" s="511"/>
      <c r="M37" s="511"/>
      <c r="N37" s="511">
        <f>'[7]Công an '!J11</f>
        <v>650</v>
      </c>
      <c r="O37" s="511"/>
      <c r="P37" s="511"/>
      <c r="Q37" s="512"/>
      <c r="R37" s="512"/>
      <c r="S37" s="512"/>
      <c r="T37" s="517"/>
      <c r="U37" s="517"/>
      <c r="V37" s="517"/>
      <c r="W37" s="517"/>
      <c r="X37" s="517"/>
      <c r="Y37" s="517"/>
      <c r="Z37" s="517"/>
      <c r="AA37" s="517">
        <v>35</v>
      </c>
      <c r="AB37" s="517"/>
    </row>
    <row r="38" spans="1:251" s="478" customFormat="1">
      <c r="A38" s="465">
        <v>2</v>
      </c>
      <c r="B38" s="483" t="s">
        <v>495</v>
      </c>
      <c r="C38" s="484">
        <f>D38+R38+S38</f>
        <v>40</v>
      </c>
      <c r="D38" s="485">
        <f>SUM(E38:Q38)-R38-S38</f>
        <v>40</v>
      </c>
      <c r="E38" s="510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>
        <v>40</v>
      </c>
      <c r="Q38" s="512"/>
      <c r="R38" s="512"/>
      <c r="S38" s="512"/>
      <c r="T38" s="517"/>
      <c r="U38" s="517"/>
      <c r="V38" s="517"/>
      <c r="W38" s="517"/>
      <c r="X38" s="517"/>
      <c r="Y38" s="517"/>
      <c r="Z38" s="517"/>
      <c r="AA38" s="518"/>
      <c r="AB38" s="518"/>
    </row>
  </sheetData>
  <mergeCells count="15">
    <mergeCell ref="V7:Z7"/>
    <mergeCell ref="P6:S6"/>
    <mergeCell ref="A7:A8"/>
    <mergeCell ref="B7:B8"/>
    <mergeCell ref="C7:C8"/>
    <mergeCell ref="D7:D8"/>
    <mergeCell ref="E7:Q7"/>
    <mergeCell ref="R7:R8"/>
    <mergeCell ref="S7:S8"/>
    <mergeCell ref="A1:B1"/>
    <mergeCell ref="R1:S1"/>
    <mergeCell ref="A2:S2"/>
    <mergeCell ref="A3:C3"/>
    <mergeCell ref="A4:S4"/>
    <mergeCell ref="A5:S5"/>
  </mergeCells>
  <pageMargins left="0.45" right="0.45" top="0.75" bottom="0.75" header="0.3" footer="0.3"/>
  <pageSetup paperSize="9" scale="67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workbookViewId="0">
      <selection activeCell="A3" sqref="A3:G3"/>
    </sheetView>
  </sheetViews>
  <sheetFormatPr defaultRowHeight="15.75"/>
  <cols>
    <col min="1" max="1" width="6.25" style="14" customWidth="1"/>
    <col min="2" max="2" width="46.875" style="14" customWidth="1"/>
    <col min="3" max="3" width="19" style="14" customWidth="1"/>
    <col min="4" max="4" width="19.25" style="14" customWidth="1"/>
    <col min="5" max="5" width="18.75" style="14" customWidth="1"/>
    <col min="6" max="6" width="19.5" style="14" customWidth="1"/>
    <col min="7" max="7" width="10.75" style="15" customWidth="1"/>
    <col min="8" max="8" width="17.875" style="15" hidden="1" customWidth="1"/>
    <col min="9" max="253" width="9" style="14"/>
    <col min="254" max="254" width="8.875" style="14" customWidth="1"/>
    <col min="255" max="255" width="49.625" style="14" customWidth="1"/>
    <col min="256" max="256" width="18" style="14" customWidth="1"/>
    <col min="257" max="257" width="17" style="14" customWidth="1"/>
    <col min="258" max="260" width="17.875" style="14" customWidth="1"/>
    <col min="261" max="261" width="20.125" style="14" customWidth="1"/>
    <col min="262" max="262" width="19.5" style="14" bestFit="1" customWidth="1"/>
    <col min="263" max="263" width="9" style="14"/>
    <col min="264" max="264" width="16.625" style="14" bestFit="1" customWidth="1"/>
    <col min="265" max="509" width="9" style="14"/>
    <col min="510" max="510" width="8.875" style="14" customWidth="1"/>
    <col min="511" max="511" width="49.625" style="14" customWidth="1"/>
    <col min="512" max="512" width="18" style="14" customWidth="1"/>
    <col min="513" max="513" width="17" style="14" customWidth="1"/>
    <col min="514" max="516" width="17.875" style="14" customWidth="1"/>
    <col min="517" max="517" width="20.125" style="14" customWidth="1"/>
    <col min="518" max="518" width="19.5" style="14" bestFit="1" customWidth="1"/>
    <col min="519" max="519" width="9" style="14"/>
    <col min="520" max="520" width="16.625" style="14" bestFit="1" customWidth="1"/>
    <col min="521" max="765" width="9" style="14"/>
    <col min="766" max="766" width="8.875" style="14" customWidth="1"/>
    <col min="767" max="767" width="49.625" style="14" customWidth="1"/>
    <col min="768" max="768" width="18" style="14" customWidth="1"/>
    <col min="769" max="769" width="17" style="14" customWidth="1"/>
    <col min="770" max="772" width="17.875" style="14" customWidth="1"/>
    <col min="773" max="773" width="20.125" style="14" customWidth="1"/>
    <col min="774" max="774" width="19.5" style="14" bestFit="1" customWidth="1"/>
    <col min="775" max="775" width="9" style="14"/>
    <col min="776" max="776" width="16.625" style="14" bestFit="1" customWidth="1"/>
    <col min="777" max="1021" width="9" style="14"/>
    <col min="1022" max="1022" width="8.875" style="14" customWidth="1"/>
    <col min="1023" max="1023" width="49.625" style="14" customWidth="1"/>
    <col min="1024" max="1024" width="18" style="14" customWidth="1"/>
    <col min="1025" max="1025" width="17" style="14" customWidth="1"/>
    <col min="1026" max="1028" width="17.875" style="14" customWidth="1"/>
    <col min="1029" max="1029" width="20.125" style="14" customWidth="1"/>
    <col min="1030" max="1030" width="19.5" style="14" bestFit="1" customWidth="1"/>
    <col min="1031" max="1031" width="9" style="14"/>
    <col min="1032" max="1032" width="16.625" style="14" bestFit="1" customWidth="1"/>
    <col min="1033" max="1277" width="9" style="14"/>
    <col min="1278" max="1278" width="8.875" style="14" customWidth="1"/>
    <col min="1279" max="1279" width="49.625" style="14" customWidth="1"/>
    <col min="1280" max="1280" width="18" style="14" customWidth="1"/>
    <col min="1281" max="1281" width="17" style="14" customWidth="1"/>
    <col min="1282" max="1284" width="17.875" style="14" customWidth="1"/>
    <col min="1285" max="1285" width="20.125" style="14" customWidth="1"/>
    <col min="1286" max="1286" width="19.5" style="14" bestFit="1" customWidth="1"/>
    <col min="1287" max="1287" width="9" style="14"/>
    <col min="1288" max="1288" width="16.625" style="14" bestFit="1" customWidth="1"/>
    <col min="1289" max="1533" width="9" style="14"/>
    <col min="1534" max="1534" width="8.875" style="14" customWidth="1"/>
    <col min="1535" max="1535" width="49.625" style="14" customWidth="1"/>
    <col min="1536" max="1536" width="18" style="14" customWidth="1"/>
    <col min="1537" max="1537" width="17" style="14" customWidth="1"/>
    <col min="1538" max="1540" width="17.875" style="14" customWidth="1"/>
    <col min="1541" max="1541" width="20.125" style="14" customWidth="1"/>
    <col min="1542" max="1542" width="19.5" style="14" bestFit="1" customWidth="1"/>
    <col min="1543" max="1543" width="9" style="14"/>
    <col min="1544" max="1544" width="16.625" style="14" bestFit="1" customWidth="1"/>
    <col min="1545" max="1789" width="9" style="14"/>
    <col min="1790" max="1790" width="8.875" style="14" customWidth="1"/>
    <col min="1791" max="1791" width="49.625" style="14" customWidth="1"/>
    <col min="1792" max="1792" width="18" style="14" customWidth="1"/>
    <col min="1793" max="1793" width="17" style="14" customWidth="1"/>
    <col min="1794" max="1796" width="17.875" style="14" customWidth="1"/>
    <col min="1797" max="1797" width="20.125" style="14" customWidth="1"/>
    <col min="1798" max="1798" width="19.5" style="14" bestFit="1" customWidth="1"/>
    <col min="1799" max="1799" width="9" style="14"/>
    <col min="1800" max="1800" width="16.625" style="14" bestFit="1" customWidth="1"/>
    <col min="1801" max="2045" width="9" style="14"/>
    <col min="2046" max="2046" width="8.875" style="14" customWidth="1"/>
    <col min="2047" max="2047" width="49.625" style="14" customWidth="1"/>
    <col min="2048" max="2048" width="18" style="14" customWidth="1"/>
    <col min="2049" max="2049" width="17" style="14" customWidth="1"/>
    <col min="2050" max="2052" width="17.875" style="14" customWidth="1"/>
    <col min="2053" max="2053" width="20.125" style="14" customWidth="1"/>
    <col min="2054" max="2054" width="19.5" style="14" bestFit="1" customWidth="1"/>
    <col min="2055" max="2055" width="9" style="14"/>
    <col min="2056" max="2056" width="16.625" style="14" bestFit="1" customWidth="1"/>
    <col min="2057" max="2301" width="9" style="14"/>
    <col min="2302" max="2302" width="8.875" style="14" customWidth="1"/>
    <col min="2303" max="2303" width="49.625" style="14" customWidth="1"/>
    <col min="2304" max="2304" width="18" style="14" customWidth="1"/>
    <col min="2305" max="2305" width="17" style="14" customWidth="1"/>
    <col min="2306" max="2308" width="17.875" style="14" customWidth="1"/>
    <col min="2309" max="2309" width="20.125" style="14" customWidth="1"/>
    <col min="2310" max="2310" width="19.5" style="14" bestFit="1" customWidth="1"/>
    <col min="2311" max="2311" width="9" style="14"/>
    <col min="2312" max="2312" width="16.625" style="14" bestFit="1" customWidth="1"/>
    <col min="2313" max="2557" width="9" style="14"/>
    <col min="2558" max="2558" width="8.875" style="14" customWidth="1"/>
    <col min="2559" max="2559" width="49.625" style="14" customWidth="1"/>
    <col min="2560" max="2560" width="18" style="14" customWidth="1"/>
    <col min="2561" max="2561" width="17" style="14" customWidth="1"/>
    <col min="2562" max="2564" width="17.875" style="14" customWidth="1"/>
    <col min="2565" max="2565" width="20.125" style="14" customWidth="1"/>
    <col min="2566" max="2566" width="19.5" style="14" bestFit="1" customWidth="1"/>
    <col min="2567" max="2567" width="9" style="14"/>
    <col min="2568" max="2568" width="16.625" style="14" bestFit="1" customWidth="1"/>
    <col min="2569" max="2813" width="9" style="14"/>
    <col min="2814" max="2814" width="8.875" style="14" customWidth="1"/>
    <col min="2815" max="2815" width="49.625" style="14" customWidth="1"/>
    <col min="2816" max="2816" width="18" style="14" customWidth="1"/>
    <col min="2817" max="2817" width="17" style="14" customWidth="1"/>
    <col min="2818" max="2820" width="17.875" style="14" customWidth="1"/>
    <col min="2821" max="2821" width="20.125" style="14" customWidth="1"/>
    <col min="2822" max="2822" width="19.5" style="14" bestFit="1" customWidth="1"/>
    <col min="2823" max="2823" width="9" style="14"/>
    <col min="2824" max="2824" width="16.625" style="14" bestFit="1" customWidth="1"/>
    <col min="2825" max="3069" width="9" style="14"/>
    <col min="3070" max="3070" width="8.875" style="14" customWidth="1"/>
    <col min="3071" max="3071" width="49.625" style="14" customWidth="1"/>
    <col min="3072" max="3072" width="18" style="14" customWidth="1"/>
    <col min="3073" max="3073" width="17" style="14" customWidth="1"/>
    <col min="3074" max="3076" width="17.875" style="14" customWidth="1"/>
    <col min="3077" max="3077" width="20.125" style="14" customWidth="1"/>
    <col min="3078" max="3078" width="19.5" style="14" bestFit="1" customWidth="1"/>
    <col min="3079" max="3079" width="9" style="14"/>
    <col min="3080" max="3080" width="16.625" style="14" bestFit="1" customWidth="1"/>
    <col min="3081" max="3325" width="9" style="14"/>
    <col min="3326" max="3326" width="8.875" style="14" customWidth="1"/>
    <col min="3327" max="3327" width="49.625" style="14" customWidth="1"/>
    <col min="3328" max="3328" width="18" style="14" customWidth="1"/>
    <col min="3329" max="3329" width="17" style="14" customWidth="1"/>
    <col min="3330" max="3332" width="17.875" style="14" customWidth="1"/>
    <col min="3333" max="3333" width="20.125" style="14" customWidth="1"/>
    <col min="3334" max="3334" width="19.5" style="14" bestFit="1" customWidth="1"/>
    <col min="3335" max="3335" width="9" style="14"/>
    <col min="3336" max="3336" width="16.625" style="14" bestFit="1" customWidth="1"/>
    <col min="3337" max="3581" width="9" style="14"/>
    <col min="3582" max="3582" width="8.875" style="14" customWidth="1"/>
    <col min="3583" max="3583" width="49.625" style="14" customWidth="1"/>
    <col min="3584" max="3584" width="18" style="14" customWidth="1"/>
    <col min="3585" max="3585" width="17" style="14" customWidth="1"/>
    <col min="3586" max="3588" width="17.875" style="14" customWidth="1"/>
    <col min="3589" max="3589" width="20.125" style="14" customWidth="1"/>
    <col min="3590" max="3590" width="19.5" style="14" bestFit="1" customWidth="1"/>
    <col min="3591" max="3591" width="9" style="14"/>
    <col min="3592" max="3592" width="16.625" style="14" bestFit="1" customWidth="1"/>
    <col min="3593" max="3837" width="9" style="14"/>
    <col min="3838" max="3838" width="8.875" style="14" customWidth="1"/>
    <col min="3839" max="3839" width="49.625" style="14" customWidth="1"/>
    <col min="3840" max="3840" width="18" style="14" customWidth="1"/>
    <col min="3841" max="3841" width="17" style="14" customWidth="1"/>
    <col min="3842" max="3844" width="17.875" style="14" customWidth="1"/>
    <col min="3845" max="3845" width="20.125" style="14" customWidth="1"/>
    <col min="3846" max="3846" width="19.5" style="14" bestFit="1" customWidth="1"/>
    <col min="3847" max="3847" width="9" style="14"/>
    <col min="3848" max="3848" width="16.625" style="14" bestFit="1" customWidth="1"/>
    <col min="3849" max="4093" width="9" style="14"/>
    <col min="4094" max="4094" width="8.875" style="14" customWidth="1"/>
    <col min="4095" max="4095" width="49.625" style="14" customWidth="1"/>
    <col min="4096" max="4096" width="18" style="14" customWidth="1"/>
    <col min="4097" max="4097" width="17" style="14" customWidth="1"/>
    <col min="4098" max="4100" width="17.875" style="14" customWidth="1"/>
    <col min="4101" max="4101" width="20.125" style="14" customWidth="1"/>
    <col min="4102" max="4102" width="19.5" style="14" bestFit="1" customWidth="1"/>
    <col min="4103" max="4103" width="9" style="14"/>
    <col min="4104" max="4104" width="16.625" style="14" bestFit="1" customWidth="1"/>
    <col min="4105" max="4349" width="9" style="14"/>
    <col min="4350" max="4350" width="8.875" style="14" customWidth="1"/>
    <col min="4351" max="4351" width="49.625" style="14" customWidth="1"/>
    <col min="4352" max="4352" width="18" style="14" customWidth="1"/>
    <col min="4353" max="4353" width="17" style="14" customWidth="1"/>
    <col min="4354" max="4356" width="17.875" style="14" customWidth="1"/>
    <col min="4357" max="4357" width="20.125" style="14" customWidth="1"/>
    <col min="4358" max="4358" width="19.5" style="14" bestFit="1" customWidth="1"/>
    <col min="4359" max="4359" width="9" style="14"/>
    <col min="4360" max="4360" width="16.625" style="14" bestFit="1" customWidth="1"/>
    <col min="4361" max="4605" width="9" style="14"/>
    <col min="4606" max="4606" width="8.875" style="14" customWidth="1"/>
    <col min="4607" max="4607" width="49.625" style="14" customWidth="1"/>
    <col min="4608" max="4608" width="18" style="14" customWidth="1"/>
    <col min="4609" max="4609" width="17" style="14" customWidth="1"/>
    <col min="4610" max="4612" width="17.875" style="14" customWidth="1"/>
    <col min="4613" max="4613" width="20.125" style="14" customWidth="1"/>
    <col min="4614" max="4614" width="19.5" style="14" bestFit="1" customWidth="1"/>
    <col min="4615" max="4615" width="9" style="14"/>
    <col min="4616" max="4616" width="16.625" style="14" bestFit="1" customWidth="1"/>
    <col min="4617" max="4861" width="9" style="14"/>
    <col min="4862" max="4862" width="8.875" style="14" customWidth="1"/>
    <col min="4863" max="4863" width="49.625" style="14" customWidth="1"/>
    <col min="4864" max="4864" width="18" style="14" customWidth="1"/>
    <col min="4865" max="4865" width="17" style="14" customWidth="1"/>
    <col min="4866" max="4868" width="17.875" style="14" customWidth="1"/>
    <col min="4869" max="4869" width="20.125" style="14" customWidth="1"/>
    <col min="4870" max="4870" width="19.5" style="14" bestFit="1" customWidth="1"/>
    <col min="4871" max="4871" width="9" style="14"/>
    <col min="4872" max="4872" width="16.625" style="14" bestFit="1" customWidth="1"/>
    <col min="4873" max="5117" width="9" style="14"/>
    <col min="5118" max="5118" width="8.875" style="14" customWidth="1"/>
    <col min="5119" max="5119" width="49.625" style="14" customWidth="1"/>
    <col min="5120" max="5120" width="18" style="14" customWidth="1"/>
    <col min="5121" max="5121" width="17" style="14" customWidth="1"/>
    <col min="5122" max="5124" width="17.875" style="14" customWidth="1"/>
    <col min="5125" max="5125" width="20.125" style="14" customWidth="1"/>
    <col min="5126" max="5126" width="19.5" style="14" bestFit="1" customWidth="1"/>
    <col min="5127" max="5127" width="9" style="14"/>
    <col min="5128" max="5128" width="16.625" style="14" bestFit="1" customWidth="1"/>
    <col min="5129" max="5373" width="9" style="14"/>
    <col min="5374" max="5374" width="8.875" style="14" customWidth="1"/>
    <col min="5375" max="5375" width="49.625" style="14" customWidth="1"/>
    <col min="5376" max="5376" width="18" style="14" customWidth="1"/>
    <col min="5377" max="5377" width="17" style="14" customWidth="1"/>
    <col min="5378" max="5380" width="17.875" style="14" customWidth="1"/>
    <col min="5381" max="5381" width="20.125" style="14" customWidth="1"/>
    <col min="5382" max="5382" width="19.5" style="14" bestFit="1" customWidth="1"/>
    <col min="5383" max="5383" width="9" style="14"/>
    <col min="5384" max="5384" width="16.625" style="14" bestFit="1" customWidth="1"/>
    <col min="5385" max="5629" width="9" style="14"/>
    <col min="5630" max="5630" width="8.875" style="14" customWidth="1"/>
    <col min="5631" max="5631" width="49.625" style="14" customWidth="1"/>
    <col min="5632" max="5632" width="18" style="14" customWidth="1"/>
    <col min="5633" max="5633" width="17" style="14" customWidth="1"/>
    <col min="5634" max="5636" width="17.875" style="14" customWidth="1"/>
    <col min="5637" max="5637" width="20.125" style="14" customWidth="1"/>
    <col min="5638" max="5638" width="19.5" style="14" bestFit="1" customWidth="1"/>
    <col min="5639" max="5639" width="9" style="14"/>
    <col min="5640" max="5640" width="16.625" style="14" bestFit="1" customWidth="1"/>
    <col min="5641" max="5885" width="9" style="14"/>
    <col min="5886" max="5886" width="8.875" style="14" customWidth="1"/>
    <col min="5887" max="5887" width="49.625" style="14" customWidth="1"/>
    <col min="5888" max="5888" width="18" style="14" customWidth="1"/>
    <col min="5889" max="5889" width="17" style="14" customWidth="1"/>
    <col min="5890" max="5892" width="17.875" style="14" customWidth="1"/>
    <col min="5893" max="5893" width="20.125" style="14" customWidth="1"/>
    <col min="5894" max="5894" width="19.5" style="14" bestFit="1" customWidth="1"/>
    <col min="5895" max="5895" width="9" style="14"/>
    <col min="5896" max="5896" width="16.625" style="14" bestFit="1" customWidth="1"/>
    <col min="5897" max="6141" width="9" style="14"/>
    <col min="6142" max="6142" width="8.875" style="14" customWidth="1"/>
    <col min="6143" max="6143" width="49.625" style="14" customWidth="1"/>
    <col min="6144" max="6144" width="18" style="14" customWidth="1"/>
    <col min="6145" max="6145" width="17" style="14" customWidth="1"/>
    <col min="6146" max="6148" width="17.875" style="14" customWidth="1"/>
    <col min="6149" max="6149" width="20.125" style="14" customWidth="1"/>
    <col min="6150" max="6150" width="19.5" style="14" bestFit="1" customWidth="1"/>
    <col min="6151" max="6151" width="9" style="14"/>
    <col min="6152" max="6152" width="16.625" style="14" bestFit="1" customWidth="1"/>
    <col min="6153" max="6397" width="9" style="14"/>
    <col min="6398" max="6398" width="8.875" style="14" customWidth="1"/>
    <col min="6399" max="6399" width="49.625" style="14" customWidth="1"/>
    <col min="6400" max="6400" width="18" style="14" customWidth="1"/>
    <col min="6401" max="6401" width="17" style="14" customWidth="1"/>
    <col min="6402" max="6404" width="17.875" style="14" customWidth="1"/>
    <col min="6405" max="6405" width="20.125" style="14" customWidth="1"/>
    <col min="6406" max="6406" width="19.5" style="14" bestFit="1" customWidth="1"/>
    <col min="6407" max="6407" width="9" style="14"/>
    <col min="6408" max="6408" width="16.625" style="14" bestFit="1" customWidth="1"/>
    <col min="6409" max="6653" width="9" style="14"/>
    <col min="6654" max="6654" width="8.875" style="14" customWidth="1"/>
    <col min="6655" max="6655" width="49.625" style="14" customWidth="1"/>
    <col min="6656" max="6656" width="18" style="14" customWidth="1"/>
    <col min="6657" max="6657" width="17" style="14" customWidth="1"/>
    <col min="6658" max="6660" width="17.875" style="14" customWidth="1"/>
    <col min="6661" max="6661" width="20.125" style="14" customWidth="1"/>
    <col min="6662" max="6662" width="19.5" style="14" bestFit="1" customWidth="1"/>
    <col min="6663" max="6663" width="9" style="14"/>
    <col min="6664" max="6664" width="16.625" style="14" bestFit="1" customWidth="1"/>
    <col min="6665" max="6909" width="9" style="14"/>
    <col min="6910" max="6910" width="8.875" style="14" customWidth="1"/>
    <col min="6911" max="6911" width="49.625" style="14" customWidth="1"/>
    <col min="6912" max="6912" width="18" style="14" customWidth="1"/>
    <col min="6913" max="6913" width="17" style="14" customWidth="1"/>
    <col min="6914" max="6916" width="17.875" style="14" customWidth="1"/>
    <col min="6917" max="6917" width="20.125" style="14" customWidth="1"/>
    <col min="6918" max="6918" width="19.5" style="14" bestFit="1" customWidth="1"/>
    <col min="6919" max="6919" width="9" style="14"/>
    <col min="6920" max="6920" width="16.625" style="14" bestFit="1" customWidth="1"/>
    <col min="6921" max="7165" width="9" style="14"/>
    <col min="7166" max="7166" width="8.875" style="14" customWidth="1"/>
    <col min="7167" max="7167" width="49.625" style="14" customWidth="1"/>
    <col min="7168" max="7168" width="18" style="14" customWidth="1"/>
    <col min="7169" max="7169" width="17" style="14" customWidth="1"/>
    <col min="7170" max="7172" width="17.875" style="14" customWidth="1"/>
    <col min="7173" max="7173" width="20.125" style="14" customWidth="1"/>
    <col min="7174" max="7174" width="19.5" style="14" bestFit="1" customWidth="1"/>
    <col min="7175" max="7175" width="9" style="14"/>
    <col min="7176" max="7176" width="16.625" style="14" bestFit="1" customWidth="1"/>
    <col min="7177" max="7421" width="9" style="14"/>
    <col min="7422" max="7422" width="8.875" style="14" customWidth="1"/>
    <col min="7423" max="7423" width="49.625" style="14" customWidth="1"/>
    <col min="7424" max="7424" width="18" style="14" customWidth="1"/>
    <col min="7425" max="7425" width="17" style="14" customWidth="1"/>
    <col min="7426" max="7428" width="17.875" style="14" customWidth="1"/>
    <col min="7429" max="7429" width="20.125" style="14" customWidth="1"/>
    <col min="7430" max="7430" width="19.5" style="14" bestFit="1" customWidth="1"/>
    <col min="7431" max="7431" width="9" style="14"/>
    <col min="7432" max="7432" width="16.625" style="14" bestFit="1" customWidth="1"/>
    <col min="7433" max="7677" width="9" style="14"/>
    <col min="7678" max="7678" width="8.875" style="14" customWidth="1"/>
    <col min="7679" max="7679" width="49.625" style="14" customWidth="1"/>
    <col min="7680" max="7680" width="18" style="14" customWidth="1"/>
    <col min="7681" max="7681" width="17" style="14" customWidth="1"/>
    <col min="7682" max="7684" width="17.875" style="14" customWidth="1"/>
    <col min="7685" max="7685" width="20.125" style="14" customWidth="1"/>
    <col min="7686" max="7686" width="19.5" style="14" bestFit="1" customWidth="1"/>
    <col min="7687" max="7687" width="9" style="14"/>
    <col min="7688" max="7688" width="16.625" style="14" bestFit="1" customWidth="1"/>
    <col min="7689" max="7933" width="9" style="14"/>
    <col min="7934" max="7934" width="8.875" style="14" customWidth="1"/>
    <col min="7935" max="7935" width="49.625" style="14" customWidth="1"/>
    <col min="7936" max="7936" width="18" style="14" customWidth="1"/>
    <col min="7937" max="7937" width="17" style="14" customWidth="1"/>
    <col min="7938" max="7940" width="17.875" style="14" customWidth="1"/>
    <col min="7941" max="7941" width="20.125" style="14" customWidth="1"/>
    <col min="7942" max="7942" width="19.5" style="14" bestFit="1" customWidth="1"/>
    <col min="7943" max="7943" width="9" style="14"/>
    <col min="7944" max="7944" width="16.625" style="14" bestFit="1" customWidth="1"/>
    <col min="7945" max="8189" width="9" style="14"/>
    <col min="8190" max="8190" width="8.875" style="14" customWidth="1"/>
    <col min="8191" max="8191" width="49.625" style="14" customWidth="1"/>
    <col min="8192" max="8192" width="18" style="14" customWidth="1"/>
    <col min="8193" max="8193" width="17" style="14" customWidth="1"/>
    <col min="8194" max="8196" width="17.875" style="14" customWidth="1"/>
    <col min="8197" max="8197" width="20.125" style="14" customWidth="1"/>
    <col min="8198" max="8198" width="19.5" style="14" bestFit="1" customWidth="1"/>
    <col min="8199" max="8199" width="9" style="14"/>
    <col min="8200" max="8200" width="16.625" style="14" bestFit="1" customWidth="1"/>
    <col min="8201" max="8445" width="9" style="14"/>
    <col min="8446" max="8446" width="8.875" style="14" customWidth="1"/>
    <col min="8447" max="8447" width="49.625" style="14" customWidth="1"/>
    <col min="8448" max="8448" width="18" style="14" customWidth="1"/>
    <col min="8449" max="8449" width="17" style="14" customWidth="1"/>
    <col min="8450" max="8452" width="17.875" style="14" customWidth="1"/>
    <col min="8453" max="8453" width="20.125" style="14" customWidth="1"/>
    <col min="8454" max="8454" width="19.5" style="14" bestFit="1" customWidth="1"/>
    <col min="8455" max="8455" width="9" style="14"/>
    <col min="8456" max="8456" width="16.625" style="14" bestFit="1" customWidth="1"/>
    <col min="8457" max="8701" width="9" style="14"/>
    <col min="8702" max="8702" width="8.875" style="14" customWidth="1"/>
    <col min="8703" max="8703" width="49.625" style="14" customWidth="1"/>
    <col min="8704" max="8704" width="18" style="14" customWidth="1"/>
    <col min="8705" max="8705" width="17" style="14" customWidth="1"/>
    <col min="8706" max="8708" width="17.875" style="14" customWidth="1"/>
    <col min="8709" max="8709" width="20.125" style="14" customWidth="1"/>
    <col min="8710" max="8710" width="19.5" style="14" bestFit="1" customWidth="1"/>
    <col min="8711" max="8711" width="9" style="14"/>
    <col min="8712" max="8712" width="16.625" style="14" bestFit="1" customWidth="1"/>
    <col min="8713" max="8957" width="9" style="14"/>
    <col min="8958" max="8958" width="8.875" style="14" customWidth="1"/>
    <col min="8959" max="8959" width="49.625" style="14" customWidth="1"/>
    <col min="8960" max="8960" width="18" style="14" customWidth="1"/>
    <col min="8961" max="8961" width="17" style="14" customWidth="1"/>
    <col min="8962" max="8964" width="17.875" style="14" customWidth="1"/>
    <col min="8965" max="8965" width="20.125" style="14" customWidth="1"/>
    <col min="8966" max="8966" width="19.5" style="14" bestFit="1" customWidth="1"/>
    <col min="8967" max="8967" width="9" style="14"/>
    <col min="8968" max="8968" width="16.625" style="14" bestFit="1" customWidth="1"/>
    <col min="8969" max="9213" width="9" style="14"/>
    <col min="9214" max="9214" width="8.875" style="14" customWidth="1"/>
    <col min="9215" max="9215" width="49.625" style="14" customWidth="1"/>
    <col min="9216" max="9216" width="18" style="14" customWidth="1"/>
    <col min="9217" max="9217" width="17" style="14" customWidth="1"/>
    <col min="9218" max="9220" width="17.875" style="14" customWidth="1"/>
    <col min="9221" max="9221" width="20.125" style="14" customWidth="1"/>
    <col min="9222" max="9222" width="19.5" style="14" bestFit="1" customWidth="1"/>
    <col min="9223" max="9223" width="9" style="14"/>
    <col min="9224" max="9224" width="16.625" style="14" bestFit="1" customWidth="1"/>
    <col min="9225" max="9469" width="9" style="14"/>
    <col min="9470" max="9470" width="8.875" style="14" customWidth="1"/>
    <col min="9471" max="9471" width="49.625" style="14" customWidth="1"/>
    <col min="9472" max="9472" width="18" style="14" customWidth="1"/>
    <col min="9473" max="9473" width="17" style="14" customWidth="1"/>
    <col min="9474" max="9476" width="17.875" style="14" customWidth="1"/>
    <col min="9477" max="9477" width="20.125" style="14" customWidth="1"/>
    <col min="9478" max="9478" width="19.5" style="14" bestFit="1" customWidth="1"/>
    <col min="9479" max="9479" width="9" style="14"/>
    <col min="9480" max="9480" width="16.625" style="14" bestFit="1" customWidth="1"/>
    <col min="9481" max="9725" width="9" style="14"/>
    <col min="9726" max="9726" width="8.875" style="14" customWidth="1"/>
    <col min="9727" max="9727" width="49.625" style="14" customWidth="1"/>
    <col min="9728" max="9728" width="18" style="14" customWidth="1"/>
    <col min="9729" max="9729" width="17" style="14" customWidth="1"/>
    <col min="9730" max="9732" width="17.875" style="14" customWidth="1"/>
    <col min="9733" max="9733" width="20.125" style="14" customWidth="1"/>
    <col min="9734" max="9734" width="19.5" style="14" bestFit="1" customWidth="1"/>
    <col min="9735" max="9735" width="9" style="14"/>
    <col min="9736" max="9736" width="16.625" style="14" bestFit="1" customWidth="1"/>
    <col min="9737" max="9981" width="9" style="14"/>
    <col min="9982" max="9982" width="8.875" style="14" customWidth="1"/>
    <col min="9983" max="9983" width="49.625" style="14" customWidth="1"/>
    <col min="9984" max="9984" width="18" style="14" customWidth="1"/>
    <col min="9985" max="9985" width="17" style="14" customWidth="1"/>
    <col min="9986" max="9988" width="17.875" style="14" customWidth="1"/>
    <col min="9989" max="9989" width="20.125" style="14" customWidth="1"/>
    <col min="9990" max="9990" width="19.5" style="14" bestFit="1" customWidth="1"/>
    <col min="9991" max="9991" width="9" style="14"/>
    <col min="9992" max="9992" width="16.625" style="14" bestFit="1" customWidth="1"/>
    <col min="9993" max="10237" width="9" style="14"/>
    <col min="10238" max="10238" width="8.875" style="14" customWidth="1"/>
    <col min="10239" max="10239" width="49.625" style="14" customWidth="1"/>
    <col min="10240" max="10240" width="18" style="14" customWidth="1"/>
    <col min="10241" max="10241" width="17" style="14" customWidth="1"/>
    <col min="10242" max="10244" width="17.875" style="14" customWidth="1"/>
    <col min="10245" max="10245" width="20.125" style="14" customWidth="1"/>
    <col min="10246" max="10246" width="19.5" style="14" bestFit="1" customWidth="1"/>
    <col min="10247" max="10247" width="9" style="14"/>
    <col min="10248" max="10248" width="16.625" style="14" bestFit="1" customWidth="1"/>
    <col min="10249" max="10493" width="9" style="14"/>
    <col min="10494" max="10494" width="8.875" style="14" customWidth="1"/>
    <col min="10495" max="10495" width="49.625" style="14" customWidth="1"/>
    <col min="10496" max="10496" width="18" style="14" customWidth="1"/>
    <col min="10497" max="10497" width="17" style="14" customWidth="1"/>
    <col min="10498" max="10500" width="17.875" style="14" customWidth="1"/>
    <col min="10501" max="10501" width="20.125" style="14" customWidth="1"/>
    <col min="10502" max="10502" width="19.5" style="14" bestFit="1" customWidth="1"/>
    <col min="10503" max="10503" width="9" style="14"/>
    <col min="10504" max="10504" width="16.625" style="14" bestFit="1" customWidth="1"/>
    <col min="10505" max="10749" width="9" style="14"/>
    <col min="10750" max="10750" width="8.875" style="14" customWidth="1"/>
    <col min="10751" max="10751" width="49.625" style="14" customWidth="1"/>
    <col min="10752" max="10752" width="18" style="14" customWidth="1"/>
    <col min="10753" max="10753" width="17" style="14" customWidth="1"/>
    <col min="10754" max="10756" width="17.875" style="14" customWidth="1"/>
    <col min="10757" max="10757" width="20.125" style="14" customWidth="1"/>
    <col min="10758" max="10758" width="19.5" style="14" bestFit="1" customWidth="1"/>
    <col min="10759" max="10759" width="9" style="14"/>
    <col min="10760" max="10760" width="16.625" style="14" bestFit="1" customWidth="1"/>
    <col min="10761" max="11005" width="9" style="14"/>
    <col min="11006" max="11006" width="8.875" style="14" customWidth="1"/>
    <col min="11007" max="11007" width="49.625" style="14" customWidth="1"/>
    <col min="11008" max="11008" width="18" style="14" customWidth="1"/>
    <col min="11009" max="11009" width="17" style="14" customWidth="1"/>
    <col min="11010" max="11012" width="17.875" style="14" customWidth="1"/>
    <col min="11013" max="11013" width="20.125" style="14" customWidth="1"/>
    <col min="11014" max="11014" width="19.5" style="14" bestFit="1" customWidth="1"/>
    <col min="11015" max="11015" width="9" style="14"/>
    <col min="11016" max="11016" width="16.625" style="14" bestFit="1" customWidth="1"/>
    <col min="11017" max="11261" width="9" style="14"/>
    <col min="11262" max="11262" width="8.875" style="14" customWidth="1"/>
    <col min="11263" max="11263" width="49.625" style="14" customWidth="1"/>
    <col min="11264" max="11264" width="18" style="14" customWidth="1"/>
    <col min="11265" max="11265" width="17" style="14" customWidth="1"/>
    <col min="11266" max="11268" width="17.875" style="14" customWidth="1"/>
    <col min="11269" max="11269" width="20.125" style="14" customWidth="1"/>
    <col min="11270" max="11270" width="19.5" style="14" bestFit="1" customWidth="1"/>
    <col min="11271" max="11271" width="9" style="14"/>
    <col min="11272" max="11272" width="16.625" style="14" bestFit="1" customWidth="1"/>
    <col min="11273" max="11517" width="9" style="14"/>
    <col min="11518" max="11518" width="8.875" style="14" customWidth="1"/>
    <col min="11519" max="11519" width="49.625" style="14" customWidth="1"/>
    <col min="11520" max="11520" width="18" style="14" customWidth="1"/>
    <col min="11521" max="11521" width="17" style="14" customWidth="1"/>
    <col min="11522" max="11524" width="17.875" style="14" customWidth="1"/>
    <col min="11525" max="11525" width="20.125" style="14" customWidth="1"/>
    <col min="11526" max="11526" width="19.5" style="14" bestFit="1" customWidth="1"/>
    <col min="11527" max="11527" width="9" style="14"/>
    <col min="11528" max="11528" width="16.625" style="14" bestFit="1" customWidth="1"/>
    <col min="11529" max="11773" width="9" style="14"/>
    <col min="11774" max="11774" width="8.875" style="14" customWidth="1"/>
    <col min="11775" max="11775" width="49.625" style="14" customWidth="1"/>
    <col min="11776" max="11776" width="18" style="14" customWidth="1"/>
    <col min="11777" max="11777" width="17" style="14" customWidth="1"/>
    <col min="11778" max="11780" width="17.875" style="14" customWidth="1"/>
    <col min="11781" max="11781" width="20.125" style="14" customWidth="1"/>
    <col min="11782" max="11782" width="19.5" style="14" bestFit="1" customWidth="1"/>
    <col min="11783" max="11783" width="9" style="14"/>
    <col min="11784" max="11784" width="16.625" style="14" bestFit="1" customWidth="1"/>
    <col min="11785" max="12029" width="9" style="14"/>
    <col min="12030" max="12030" width="8.875" style="14" customWidth="1"/>
    <col min="12031" max="12031" width="49.625" style="14" customWidth="1"/>
    <col min="12032" max="12032" width="18" style="14" customWidth="1"/>
    <col min="12033" max="12033" width="17" style="14" customWidth="1"/>
    <col min="12034" max="12036" width="17.875" style="14" customWidth="1"/>
    <col min="12037" max="12037" width="20.125" style="14" customWidth="1"/>
    <col min="12038" max="12038" width="19.5" style="14" bestFit="1" customWidth="1"/>
    <col min="12039" max="12039" width="9" style="14"/>
    <col min="12040" max="12040" width="16.625" style="14" bestFit="1" customWidth="1"/>
    <col min="12041" max="12285" width="9" style="14"/>
    <col min="12286" max="12286" width="8.875" style="14" customWidth="1"/>
    <col min="12287" max="12287" width="49.625" style="14" customWidth="1"/>
    <col min="12288" max="12288" width="18" style="14" customWidth="1"/>
    <col min="12289" max="12289" width="17" style="14" customWidth="1"/>
    <col min="12290" max="12292" width="17.875" style="14" customWidth="1"/>
    <col min="12293" max="12293" width="20.125" style="14" customWidth="1"/>
    <col min="12294" max="12294" width="19.5" style="14" bestFit="1" customWidth="1"/>
    <col min="12295" max="12295" width="9" style="14"/>
    <col min="12296" max="12296" width="16.625" style="14" bestFit="1" customWidth="1"/>
    <col min="12297" max="12541" width="9" style="14"/>
    <col min="12542" max="12542" width="8.875" style="14" customWidth="1"/>
    <col min="12543" max="12543" width="49.625" style="14" customWidth="1"/>
    <col min="12544" max="12544" width="18" style="14" customWidth="1"/>
    <col min="12545" max="12545" width="17" style="14" customWidth="1"/>
    <col min="12546" max="12548" width="17.875" style="14" customWidth="1"/>
    <col min="12549" max="12549" width="20.125" style="14" customWidth="1"/>
    <col min="12550" max="12550" width="19.5" style="14" bestFit="1" customWidth="1"/>
    <col min="12551" max="12551" width="9" style="14"/>
    <col min="12552" max="12552" width="16.625" style="14" bestFit="1" customWidth="1"/>
    <col min="12553" max="12797" width="9" style="14"/>
    <col min="12798" max="12798" width="8.875" style="14" customWidth="1"/>
    <col min="12799" max="12799" width="49.625" style="14" customWidth="1"/>
    <col min="12800" max="12800" width="18" style="14" customWidth="1"/>
    <col min="12801" max="12801" width="17" style="14" customWidth="1"/>
    <col min="12802" max="12804" width="17.875" style="14" customWidth="1"/>
    <col min="12805" max="12805" width="20.125" style="14" customWidth="1"/>
    <col min="12806" max="12806" width="19.5" style="14" bestFit="1" customWidth="1"/>
    <col min="12807" max="12807" width="9" style="14"/>
    <col min="12808" max="12808" width="16.625" style="14" bestFit="1" customWidth="1"/>
    <col min="12809" max="13053" width="9" style="14"/>
    <col min="13054" max="13054" width="8.875" style="14" customWidth="1"/>
    <col min="13055" max="13055" width="49.625" style="14" customWidth="1"/>
    <col min="13056" max="13056" width="18" style="14" customWidth="1"/>
    <col min="13057" max="13057" width="17" style="14" customWidth="1"/>
    <col min="13058" max="13060" width="17.875" style="14" customWidth="1"/>
    <col min="13061" max="13061" width="20.125" style="14" customWidth="1"/>
    <col min="13062" max="13062" width="19.5" style="14" bestFit="1" customWidth="1"/>
    <col min="13063" max="13063" width="9" style="14"/>
    <col min="13064" max="13064" width="16.625" style="14" bestFit="1" customWidth="1"/>
    <col min="13065" max="13309" width="9" style="14"/>
    <col min="13310" max="13310" width="8.875" style="14" customWidth="1"/>
    <col min="13311" max="13311" width="49.625" style="14" customWidth="1"/>
    <col min="13312" max="13312" width="18" style="14" customWidth="1"/>
    <col min="13313" max="13313" width="17" style="14" customWidth="1"/>
    <col min="13314" max="13316" width="17.875" style="14" customWidth="1"/>
    <col min="13317" max="13317" width="20.125" style="14" customWidth="1"/>
    <col min="13318" max="13318" width="19.5" style="14" bestFit="1" customWidth="1"/>
    <col min="13319" max="13319" width="9" style="14"/>
    <col min="13320" max="13320" width="16.625" style="14" bestFit="1" customWidth="1"/>
    <col min="13321" max="13565" width="9" style="14"/>
    <col min="13566" max="13566" width="8.875" style="14" customWidth="1"/>
    <col min="13567" max="13567" width="49.625" style="14" customWidth="1"/>
    <col min="13568" max="13568" width="18" style="14" customWidth="1"/>
    <col min="13569" max="13569" width="17" style="14" customWidth="1"/>
    <col min="13570" max="13572" width="17.875" style="14" customWidth="1"/>
    <col min="13573" max="13573" width="20.125" style="14" customWidth="1"/>
    <col min="13574" max="13574" width="19.5" style="14" bestFit="1" customWidth="1"/>
    <col min="13575" max="13575" width="9" style="14"/>
    <col min="13576" max="13576" width="16.625" style="14" bestFit="1" customWidth="1"/>
    <col min="13577" max="13821" width="9" style="14"/>
    <col min="13822" max="13822" width="8.875" style="14" customWidth="1"/>
    <col min="13823" max="13823" width="49.625" style="14" customWidth="1"/>
    <col min="13824" max="13824" width="18" style="14" customWidth="1"/>
    <col min="13825" max="13825" width="17" style="14" customWidth="1"/>
    <col min="13826" max="13828" width="17.875" style="14" customWidth="1"/>
    <col min="13829" max="13829" width="20.125" style="14" customWidth="1"/>
    <col min="13830" max="13830" width="19.5" style="14" bestFit="1" customWidth="1"/>
    <col min="13831" max="13831" width="9" style="14"/>
    <col min="13832" max="13832" width="16.625" style="14" bestFit="1" customWidth="1"/>
    <col min="13833" max="14077" width="9" style="14"/>
    <col min="14078" max="14078" width="8.875" style="14" customWidth="1"/>
    <col min="14079" max="14079" width="49.625" style="14" customWidth="1"/>
    <col min="14080" max="14080" width="18" style="14" customWidth="1"/>
    <col min="14081" max="14081" width="17" style="14" customWidth="1"/>
    <col min="14082" max="14084" width="17.875" style="14" customWidth="1"/>
    <col min="14085" max="14085" width="20.125" style="14" customWidth="1"/>
    <col min="14086" max="14086" width="19.5" style="14" bestFit="1" customWidth="1"/>
    <col min="14087" max="14087" width="9" style="14"/>
    <col min="14088" max="14088" width="16.625" style="14" bestFit="1" customWidth="1"/>
    <col min="14089" max="14333" width="9" style="14"/>
    <col min="14334" max="14334" width="8.875" style="14" customWidth="1"/>
    <col min="14335" max="14335" width="49.625" style="14" customWidth="1"/>
    <col min="14336" max="14336" width="18" style="14" customWidth="1"/>
    <col min="14337" max="14337" width="17" style="14" customWidth="1"/>
    <col min="14338" max="14340" width="17.875" style="14" customWidth="1"/>
    <col min="14341" max="14341" width="20.125" style="14" customWidth="1"/>
    <col min="14342" max="14342" width="19.5" style="14" bestFit="1" customWidth="1"/>
    <col min="14343" max="14343" width="9" style="14"/>
    <col min="14344" max="14344" width="16.625" style="14" bestFit="1" customWidth="1"/>
    <col min="14345" max="14589" width="9" style="14"/>
    <col min="14590" max="14590" width="8.875" style="14" customWidth="1"/>
    <col min="14591" max="14591" width="49.625" style="14" customWidth="1"/>
    <col min="14592" max="14592" width="18" style="14" customWidth="1"/>
    <col min="14593" max="14593" width="17" style="14" customWidth="1"/>
    <col min="14594" max="14596" width="17.875" style="14" customWidth="1"/>
    <col min="14597" max="14597" width="20.125" style="14" customWidth="1"/>
    <col min="14598" max="14598" width="19.5" style="14" bestFit="1" customWidth="1"/>
    <col min="14599" max="14599" width="9" style="14"/>
    <col min="14600" max="14600" width="16.625" style="14" bestFit="1" customWidth="1"/>
    <col min="14601" max="14845" width="9" style="14"/>
    <col min="14846" max="14846" width="8.875" style="14" customWidth="1"/>
    <col min="14847" max="14847" width="49.625" style="14" customWidth="1"/>
    <col min="14848" max="14848" width="18" style="14" customWidth="1"/>
    <col min="14849" max="14849" width="17" style="14" customWidth="1"/>
    <col min="14850" max="14852" width="17.875" style="14" customWidth="1"/>
    <col min="14853" max="14853" width="20.125" style="14" customWidth="1"/>
    <col min="14854" max="14854" width="19.5" style="14" bestFit="1" customWidth="1"/>
    <col min="14855" max="14855" width="9" style="14"/>
    <col min="14856" max="14856" width="16.625" style="14" bestFit="1" customWidth="1"/>
    <col min="14857" max="15101" width="9" style="14"/>
    <col min="15102" max="15102" width="8.875" style="14" customWidth="1"/>
    <col min="15103" max="15103" width="49.625" style="14" customWidth="1"/>
    <col min="15104" max="15104" width="18" style="14" customWidth="1"/>
    <col min="15105" max="15105" width="17" style="14" customWidth="1"/>
    <col min="15106" max="15108" width="17.875" style="14" customWidth="1"/>
    <col min="15109" max="15109" width="20.125" style="14" customWidth="1"/>
    <col min="15110" max="15110" width="19.5" style="14" bestFit="1" customWidth="1"/>
    <col min="15111" max="15111" width="9" style="14"/>
    <col min="15112" max="15112" width="16.625" style="14" bestFit="1" customWidth="1"/>
    <col min="15113" max="15357" width="9" style="14"/>
    <col min="15358" max="15358" width="8.875" style="14" customWidth="1"/>
    <col min="15359" max="15359" width="49.625" style="14" customWidth="1"/>
    <col min="15360" max="15360" width="18" style="14" customWidth="1"/>
    <col min="15361" max="15361" width="17" style="14" customWidth="1"/>
    <col min="15362" max="15364" width="17.875" style="14" customWidth="1"/>
    <col min="15365" max="15365" width="20.125" style="14" customWidth="1"/>
    <col min="15366" max="15366" width="19.5" style="14" bestFit="1" customWidth="1"/>
    <col min="15367" max="15367" width="9" style="14"/>
    <col min="15368" max="15368" width="16.625" style="14" bestFit="1" customWidth="1"/>
    <col min="15369" max="15613" width="9" style="14"/>
    <col min="15614" max="15614" width="8.875" style="14" customWidth="1"/>
    <col min="15615" max="15615" width="49.625" style="14" customWidth="1"/>
    <col min="15616" max="15616" width="18" style="14" customWidth="1"/>
    <col min="15617" max="15617" width="17" style="14" customWidth="1"/>
    <col min="15618" max="15620" width="17.875" style="14" customWidth="1"/>
    <col min="15621" max="15621" width="20.125" style="14" customWidth="1"/>
    <col min="15622" max="15622" width="19.5" style="14" bestFit="1" customWidth="1"/>
    <col min="15623" max="15623" width="9" style="14"/>
    <col min="15624" max="15624" width="16.625" style="14" bestFit="1" customWidth="1"/>
    <col min="15625" max="15869" width="9" style="14"/>
    <col min="15870" max="15870" width="8.875" style="14" customWidth="1"/>
    <col min="15871" max="15871" width="49.625" style="14" customWidth="1"/>
    <col min="15872" max="15872" width="18" style="14" customWidth="1"/>
    <col min="15873" max="15873" width="17" style="14" customWidth="1"/>
    <col min="15874" max="15876" width="17.875" style="14" customWidth="1"/>
    <col min="15877" max="15877" width="20.125" style="14" customWidth="1"/>
    <col min="15878" max="15878" width="19.5" style="14" bestFit="1" customWidth="1"/>
    <col min="15879" max="15879" width="9" style="14"/>
    <col min="15880" max="15880" width="16.625" style="14" bestFit="1" customWidth="1"/>
    <col min="15881" max="16125" width="9" style="14"/>
    <col min="16126" max="16126" width="8.875" style="14" customWidth="1"/>
    <col min="16127" max="16127" width="49.625" style="14" customWidth="1"/>
    <col min="16128" max="16128" width="18" style="14" customWidth="1"/>
    <col min="16129" max="16129" width="17" style="14" customWidth="1"/>
    <col min="16130" max="16132" width="17.875" style="14" customWidth="1"/>
    <col min="16133" max="16133" width="20.125" style="14" customWidth="1"/>
    <col min="16134" max="16134" width="19.5" style="14" bestFit="1" customWidth="1"/>
    <col min="16135" max="16135" width="9" style="14"/>
    <col min="16136" max="16136" width="16.625" style="14" bestFit="1" customWidth="1"/>
    <col min="16137" max="16384" width="9" style="14"/>
  </cols>
  <sheetData>
    <row r="1" spans="1:8" s="173" customFormat="1" ht="71.25" customHeight="1">
      <c r="A1" s="172" t="s">
        <v>0</v>
      </c>
      <c r="B1" s="172"/>
      <c r="C1" s="364" t="s">
        <v>261</v>
      </c>
      <c r="D1" s="364"/>
      <c r="E1" s="364"/>
      <c r="F1" s="364"/>
      <c r="G1" s="364"/>
      <c r="H1" s="196"/>
    </row>
    <row r="2" spans="1:8" s="173" customFormat="1" ht="27.75" customHeight="1">
      <c r="A2" s="365" t="s">
        <v>91</v>
      </c>
      <c r="B2" s="365"/>
      <c r="C2" s="365"/>
      <c r="D2" s="365"/>
      <c r="E2" s="365"/>
      <c r="F2" s="365"/>
      <c r="G2" s="365"/>
      <c r="H2" s="174"/>
    </row>
    <row r="3" spans="1:8" s="173" customFormat="1" ht="24.75" customHeight="1">
      <c r="A3" s="366" t="s">
        <v>240</v>
      </c>
      <c r="B3" s="366"/>
      <c r="C3" s="366"/>
      <c r="D3" s="366"/>
      <c r="E3" s="366"/>
      <c r="F3" s="366"/>
      <c r="G3" s="366"/>
      <c r="H3" s="175"/>
    </row>
    <row r="4" spans="1:8" s="176" customFormat="1" ht="31.5" customHeight="1">
      <c r="B4" s="177" t="s">
        <v>1</v>
      </c>
      <c r="C4" s="367" t="s">
        <v>92</v>
      </c>
      <c r="D4" s="367"/>
      <c r="E4" s="367"/>
      <c r="F4" s="367"/>
      <c r="G4" s="367"/>
      <c r="H4" s="178"/>
    </row>
    <row r="5" spans="1:8" s="176" customFormat="1" ht="23.25" customHeight="1">
      <c r="A5" s="339" t="s">
        <v>2</v>
      </c>
      <c r="B5" s="339" t="s">
        <v>3</v>
      </c>
      <c r="C5" s="339" t="s">
        <v>93</v>
      </c>
      <c r="D5" s="339" t="s">
        <v>96</v>
      </c>
      <c r="E5" s="339" t="s">
        <v>122</v>
      </c>
      <c r="F5" s="339" t="s">
        <v>78</v>
      </c>
      <c r="G5" s="339"/>
      <c r="H5" s="179"/>
    </row>
    <row r="6" spans="1:8" s="174" customFormat="1" ht="39" customHeight="1">
      <c r="A6" s="339"/>
      <c r="B6" s="339"/>
      <c r="C6" s="339"/>
      <c r="D6" s="339"/>
      <c r="E6" s="339"/>
      <c r="F6" s="114" t="s">
        <v>124</v>
      </c>
      <c r="G6" s="114" t="s">
        <v>123</v>
      </c>
      <c r="H6" s="1"/>
    </row>
    <row r="7" spans="1:8" s="3" customFormat="1" ht="41.25" customHeight="1">
      <c r="A7" s="114" t="s">
        <v>4</v>
      </c>
      <c r="B7" s="180" t="s">
        <v>102</v>
      </c>
      <c r="C7" s="10">
        <f>C8+C11+C14+C15+C16</f>
        <v>293045680332</v>
      </c>
      <c r="D7" s="10">
        <f>D8+D11+D14+D15+D16</f>
        <v>297647488547</v>
      </c>
      <c r="E7" s="10">
        <f>E8+E11+E14+E15+E16</f>
        <v>188804000000</v>
      </c>
      <c r="F7" s="10">
        <f>F8+F11+F14+F15+F16</f>
        <v>-102332079753</v>
      </c>
      <c r="G7" s="27">
        <f>+D7/C7*100</f>
        <v>101.57033818406281</v>
      </c>
      <c r="H7" s="55">
        <f>+D7-'b17'!D7</f>
        <v>108843488547</v>
      </c>
    </row>
    <row r="8" spans="1:8" s="3" customFormat="1" ht="33" customHeight="1">
      <c r="A8" s="114" t="s">
        <v>5</v>
      </c>
      <c r="B8" s="181" t="s">
        <v>6</v>
      </c>
      <c r="C8" s="10">
        <f>C9+C10</f>
        <v>35852000000</v>
      </c>
      <c r="D8" s="10">
        <f>D9+D10</f>
        <v>40453808215</v>
      </c>
      <c r="E8" s="10">
        <f>E9+E10</f>
        <v>7454000000</v>
      </c>
      <c r="F8" s="10">
        <f>F9+F10</f>
        <v>-32999808215</v>
      </c>
      <c r="G8" s="27">
        <f>+D8/C8*100</f>
        <v>112.83556904775187</v>
      </c>
      <c r="H8" s="5">
        <f>+D8-C8</f>
        <v>4601808215</v>
      </c>
    </row>
    <row r="9" spans="1:8" s="3" customFormat="1" ht="33" customHeight="1">
      <c r="A9" s="6">
        <v>1</v>
      </c>
      <c r="B9" s="7" t="s">
        <v>94</v>
      </c>
      <c r="C9" s="4">
        <v>995000000</v>
      </c>
      <c r="D9" s="4">
        <v>1264160514</v>
      </c>
      <c r="E9" s="4">
        <v>1570000000</v>
      </c>
      <c r="F9" s="4">
        <f>+E9-D9</f>
        <v>305839486</v>
      </c>
      <c r="G9" s="26">
        <f>+E9/D9*100</f>
        <v>124.19308961266924</v>
      </c>
      <c r="H9" s="5"/>
    </row>
    <row r="10" spans="1:8" s="3" customFormat="1" ht="33" customHeight="1">
      <c r="A10" s="6">
        <v>2</v>
      </c>
      <c r="B10" s="7" t="s">
        <v>95</v>
      </c>
      <c r="C10" s="4">
        <v>34857000000</v>
      </c>
      <c r="D10" s="4">
        <v>39189647701</v>
      </c>
      <c r="E10" s="4">
        <v>5884000000</v>
      </c>
      <c r="F10" s="4">
        <f>+E10-D10</f>
        <v>-33305647701</v>
      </c>
      <c r="G10" s="26">
        <f>+E10/D10*100</f>
        <v>15.014169162459346</v>
      </c>
      <c r="H10" s="5"/>
    </row>
    <row r="11" spans="1:8" s="3" customFormat="1" ht="33" customHeight="1">
      <c r="A11" s="114" t="s">
        <v>8</v>
      </c>
      <c r="B11" s="182" t="s">
        <v>9</v>
      </c>
      <c r="C11" s="9">
        <f>SUM(C12:C13)</f>
        <v>250682271538</v>
      </c>
      <c r="D11" s="9">
        <f>SUM(D12:D13)</f>
        <v>250682271538</v>
      </c>
      <c r="E11" s="9">
        <f>SUM(E12:E13)</f>
        <v>181350000000</v>
      </c>
      <c r="F11" s="9">
        <f>SUM(F12:F13)</f>
        <v>-69332271538</v>
      </c>
      <c r="G11" s="27">
        <f t="shared" ref="G11" si="0">+D11/C11*100</f>
        <v>100</v>
      </c>
      <c r="H11" s="5"/>
    </row>
    <row r="12" spans="1:8" s="3" customFormat="1" ht="33" customHeight="1">
      <c r="A12" s="6">
        <v>1</v>
      </c>
      <c r="B12" s="7" t="s">
        <v>10</v>
      </c>
      <c r="C12" s="4">
        <v>30552000000</v>
      </c>
      <c r="D12" s="4">
        <v>30552000000</v>
      </c>
      <c r="E12" s="4">
        <v>177850000000</v>
      </c>
      <c r="F12" s="4">
        <f t="shared" ref="F12" si="1">+E12-D12</f>
        <v>147298000000</v>
      </c>
      <c r="G12" s="26">
        <f t="shared" ref="G12:G13" si="2">+E12/D12*100</f>
        <v>582.12228332024085</v>
      </c>
      <c r="H12" s="5"/>
    </row>
    <row r="13" spans="1:8" s="3" customFormat="1" ht="33" customHeight="1">
      <c r="A13" s="6">
        <v>2</v>
      </c>
      <c r="B13" s="7" t="s">
        <v>11</v>
      </c>
      <c r="C13" s="183">
        <f>293045680332-30552000000-35852000000-C15-C16</f>
        <v>220130271538</v>
      </c>
      <c r="D13" s="183">
        <f>293045680332-30552000000-35852000000-D15-D16</f>
        <v>220130271538</v>
      </c>
      <c r="E13" s="183">
        <v>3500000000</v>
      </c>
      <c r="F13" s="4">
        <f>+E13-D13</f>
        <v>-216630271538</v>
      </c>
      <c r="G13" s="26">
        <f t="shared" si="2"/>
        <v>1.5899676021595297</v>
      </c>
    </row>
    <row r="14" spans="1:8" s="3" customFormat="1" ht="33" customHeight="1">
      <c r="A14" s="114" t="s">
        <v>12</v>
      </c>
      <c r="B14" s="182" t="s">
        <v>13</v>
      </c>
      <c r="C14" s="4">
        <v>0</v>
      </c>
      <c r="D14" s="183"/>
      <c r="E14" s="183"/>
      <c r="F14" s="4"/>
      <c r="G14" s="26"/>
      <c r="H14" s="5"/>
    </row>
    <row r="15" spans="1:8" s="3" customFormat="1" ht="33" customHeight="1">
      <c r="A15" s="114" t="s">
        <v>14</v>
      </c>
      <c r="B15" s="182" t="s">
        <v>15</v>
      </c>
      <c r="C15" s="10">
        <v>178432049</v>
      </c>
      <c r="D15" s="10">
        <v>178432049</v>
      </c>
      <c r="E15" s="10">
        <v>0</v>
      </c>
      <c r="F15" s="4">
        <v>0</v>
      </c>
      <c r="G15" s="26">
        <f t="shared" ref="G15:G16" si="3">+E15/D15*100</f>
        <v>0</v>
      </c>
      <c r="H15" s="5"/>
    </row>
    <row r="16" spans="1:8" s="3" customFormat="1" ht="33" customHeight="1">
      <c r="A16" s="114" t="s">
        <v>16</v>
      </c>
      <c r="B16" s="182" t="s">
        <v>17</v>
      </c>
      <c r="C16" s="10">
        <v>6332976745</v>
      </c>
      <c r="D16" s="10">
        <v>6332976745</v>
      </c>
      <c r="E16" s="10">
        <v>0</v>
      </c>
      <c r="F16" s="4">
        <v>0</v>
      </c>
      <c r="G16" s="26">
        <f t="shared" si="3"/>
        <v>0</v>
      </c>
      <c r="H16" s="5"/>
    </row>
    <row r="17" spans="1:8" s="3" customFormat="1" ht="33" customHeight="1">
      <c r="A17" s="114" t="s">
        <v>18</v>
      </c>
      <c r="B17" s="181" t="s">
        <v>19</v>
      </c>
      <c r="C17" s="10">
        <f>+C18+C23+C38</f>
        <v>464638147306</v>
      </c>
      <c r="D17" s="10">
        <f>+D18+D23+D38</f>
        <v>453532209746</v>
      </c>
      <c r="E17" s="10">
        <f>+E18+E23+E38</f>
        <v>188804000000</v>
      </c>
      <c r="F17" s="10">
        <f>+F18+F23+F38</f>
        <v>-275834147306</v>
      </c>
      <c r="G17" s="27">
        <f>+D17/C17*100</f>
        <v>97.609766304296613</v>
      </c>
      <c r="H17" s="5"/>
    </row>
    <row r="18" spans="1:8" s="3" customFormat="1" ht="33" customHeight="1">
      <c r="A18" s="114" t="s">
        <v>5</v>
      </c>
      <c r="B18" s="181" t="s">
        <v>20</v>
      </c>
      <c r="C18" s="10">
        <f>+SUM(C19:C22)</f>
        <v>67068853358</v>
      </c>
      <c r="D18" s="9">
        <f>D19+D20+D21+D22</f>
        <v>63555082358</v>
      </c>
      <c r="E18" s="9">
        <f>E19+E20+E21+E22</f>
        <v>185304000000</v>
      </c>
      <c r="F18" s="9">
        <f>F19+F20+F21+F22</f>
        <v>118235146642</v>
      </c>
      <c r="G18" s="27">
        <f>+D18/C18*100</f>
        <v>94.760949644920572</v>
      </c>
      <c r="H18" s="5"/>
    </row>
    <row r="19" spans="1:8" s="3" customFormat="1" ht="33" customHeight="1">
      <c r="A19" s="6">
        <v>1</v>
      </c>
      <c r="B19" s="184" t="s">
        <v>21</v>
      </c>
      <c r="C19" s="4">
        <v>34659853358</v>
      </c>
      <c r="D19" s="4">
        <v>31146082358</v>
      </c>
      <c r="E19" s="4">
        <f>10720000000+2550000000</f>
        <v>13270000000</v>
      </c>
      <c r="F19" s="4">
        <f>+E19-C19</f>
        <v>-21389853358</v>
      </c>
      <c r="G19" s="26">
        <f>+D19/C19*100</f>
        <v>89.862129641154496</v>
      </c>
      <c r="H19" s="5"/>
    </row>
    <row r="20" spans="1:8" s="3" customFormat="1" ht="33" customHeight="1">
      <c r="A20" s="6">
        <v>2</v>
      </c>
      <c r="B20" s="184" t="s">
        <v>22</v>
      </c>
      <c r="C20" s="4">
        <v>31938000000</v>
      </c>
      <c r="D20" s="4">
        <v>31938000000</v>
      </c>
      <c r="E20" s="4">
        <v>168234000000</v>
      </c>
      <c r="F20" s="4">
        <f t="shared" ref="F20:F22" si="4">+E20-C20</f>
        <v>136296000000</v>
      </c>
      <c r="G20" s="26">
        <f t="shared" ref="G20:G21" si="5">+D20/C20*100</f>
        <v>100</v>
      </c>
      <c r="H20" s="5"/>
    </row>
    <row r="21" spans="1:8" s="3" customFormat="1" ht="33" customHeight="1">
      <c r="A21" s="6">
        <v>3</v>
      </c>
      <c r="B21" s="7" t="s">
        <v>23</v>
      </c>
      <c r="C21" s="4">
        <v>471000000</v>
      </c>
      <c r="D21" s="4">
        <v>471000000</v>
      </c>
      <c r="E21" s="4">
        <v>3800000000</v>
      </c>
      <c r="F21" s="4">
        <f t="shared" si="4"/>
        <v>3329000000</v>
      </c>
      <c r="G21" s="26">
        <f t="shared" si="5"/>
        <v>100</v>
      </c>
      <c r="H21" s="5"/>
    </row>
    <row r="22" spans="1:8" s="3" customFormat="1" ht="33" customHeight="1">
      <c r="A22" s="6">
        <v>4</v>
      </c>
      <c r="B22" s="7" t="s">
        <v>24</v>
      </c>
      <c r="C22" s="4">
        <v>0</v>
      </c>
      <c r="D22" s="8"/>
      <c r="E22" s="8"/>
      <c r="F22" s="4">
        <f t="shared" si="4"/>
        <v>0</v>
      </c>
      <c r="G22" s="26">
        <v>0</v>
      </c>
      <c r="H22" s="5"/>
    </row>
    <row r="23" spans="1:8" s="3" customFormat="1" ht="33" customHeight="1">
      <c r="A23" s="114" t="s">
        <v>8</v>
      </c>
      <c r="B23" s="182" t="s">
        <v>25</v>
      </c>
      <c r="C23" s="185">
        <f>C24+C25</f>
        <v>397569293948</v>
      </c>
      <c r="D23" s="185">
        <f>D24+D25</f>
        <v>389977127388</v>
      </c>
      <c r="E23" s="185">
        <f>E24+E25</f>
        <v>3500000000</v>
      </c>
      <c r="F23" s="185">
        <f>F24+F25</f>
        <v>-394069293948</v>
      </c>
      <c r="G23" s="27">
        <f>+D23/C23*100</f>
        <v>98.090353889102659</v>
      </c>
      <c r="H23" s="186"/>
    </row>
    <row r="24" spans="1:8" s="3" customFormat="1" ht="33" customHeight="1">
      <c r="A24" s="6">
        <v>1</v>
      </c>
      <c r="B24" s="7" t="s">
        <v>26</v>
      </c>
      <c r="C24" s="4">
        <v>8151510000</v>
      </c>
      <c r="D24" s="4">
        <v>8151510000</v>
      </c>
      <c r="E24" s="4"/>
      <c r="F24" s="4">
        <f t="shared" ref="F24:F37" si="6">+E24-C24</f>
        <v>-8151510000</v>
      </c>
      <c r="G24" s="26">
        <f t="shared" ref="G24:G37" si="7">+D24/C24*100</f>
        <v>100</v>
      </c>
      <c r="H24" s="5"/>
    </row>
    <row r="25" spans="1:8" s="3" customFormat="1" ht="33" customHeight="1">
      <c r="A25" s="6">
        <v>2</v>
      </c>
      <c r="B25" s="7" t="s">
        <v>30</v>
      </c>
      <c r="C25" s="187">
        <f>SUM(C26:C37)</f>
        <v>389417783948</v>
      </c>
      <c r="D25" s="187">
        <f t="shared" ref="D25:E25" si="8">SUM(D26:D37)</f>
        <v>381825617388</v>
      </c>
      <c r="E25" s="187">
        <f t="shared" si="8"/>
        <v>3500000000</v>
      </c>
      <c r="F25" s="4">
        <f t="shared" si="6"/>
        <v>-385917783948</v>
      </c>
      <c r="G25" s="26">
        <f t="shared" si="7"/>
        <v>98.050380112836905</v>
      </c>
      <c r="H25" s="188"/>
    </row>
    <row r="26" spans="1:8" s="3" customFormat="1" ht="33" hidden="1" customHeight="1">
      <c r="A26" s="6" t="s">
        <v>31</v>
      </c>
      <c r="B26" s="7" t="s">
        <v>21</v>
      </c>
      <c r="C26" s="4">
        <v>46232850000</v>
      </c>
      <c r="D26" s="183">
        <v>42792894000</v>
      </c>
      <c r="E26" s="183"/>
      <c r="F26" s="4">
        <f t="shared" si="6"/>
        <v>-46232850000</v>
      </c>
      <c r="G26" s="26">
        <f t="shared" si="7"/>
        <v>92.559498278821223</v>
      </c>
      <c r="H26" s="5"/>
    </row>
    <row r="27" spans="1:8" s="3" customFormat="1" ht="33" hidden="1" customHeight="1">
      <c r="A27" s="6" t="s">
        <v>32</v>
      </c>
      <c r="B27" s="7" t="s">
        <v>22</v>
      </c>
      <c r="C27" s="4">
        <v>171592466974</v>
      </c>
      <c r="D27" s="4">
        <v>169846968974</v>
      </c>
      <c r="E27" s="4"/>
      <c r="F27" s="4">
        <f t="shared" si="6"/>
        <v>-171592466974</v>
      </c>
      <c r="G27" s="26">
        <f t="shared" si="7"/>
        <v>98.98276536797826</v>
      </c>
      <c r="H27" s="5"/>
    </row>
    <row r="28" spans="1:8" s="3" customFormat="1" ht="33" hidden="1" customHeight="1">
      <c r="A28" s="6"/>
      <c r="B28" s="189" t="s">
        <v>33</v>
      </c>
      <c r="C28" s="4"/>
      <c r="D28" s="183"/>
      <c r="E28" s="183"/>
      <c r="F28" s="4">
        <f t="shared" si="6"/>
        <v>0</v>
      </c>
      <c r="G28" s="26" t="e">
        <f t="shared" si="7"/>
        <v>#DIV/0!</v>
      </c>
      <c r="H28" s="5"/>
    </row>
    <row r="29" spans="1:8" s="33" customFormat="1" ht="33" hidden="1" customHeight="1">
      <c r="A29" s="190" t="s">
        <v>7</v>
      </c>
      <c r="B29" s="191" t="s">
        <v>34</v>
      </c>
      <c r="C29" s="13">
        <v>5000000000</v>
      </c>
      <c r="D29" s="192">
        <f>+C29</f>
        <v>5000000000</v>
      </c>
      <c r="E29" s="192"/>
      <c r="F29" s="4">
        <f t="shared" si="6"/>
        <v>-5000000000</v>
      </c>
      <c r="G29" s="26">
        <f t="shared" si="7"/>
        <v>100</v>
      </c>
      <c r="H29" s="32"/>
    </row>
    <row r="30" spans="1:8" s="33" customFormat="1" ht="33" hidden="1" customHeight="1">
      <c r="A30" s="190" t="s">
        <v>7</v>
      </c>
      <c r="B30" s="191" t="s">
        <v>35</v>
      </c>
      <c r="C30" s="13">
        <v>80508717912</v>
      </c>
      <c r="D30" s="192">
        <v>80508717912</v>
      </c>
      <c r="E30" s="192"/>
      <c r="F30" s="4">
        <f t="shared" si="6"/>
        <v>-80508717912</v>
      </c>
      <c r="G30" s="26">
        <f t="shared" si="7"/>
        <v>100</v>
      </c>
      <c r="H30" s="32"/>
    </row>
    <row r="31" spans="1:8" s="33" customFormat="1" ht="33" hidden="1" customHeight="1">
      <c r="A31" s="190" t="s">
        <v>7</v>
      </c>
      <c r="B31" s="191" t="s">
        <v>36</v>
      </c>
      <c r="C31" s="13">
        <v>4435000000</v>
      </c>
      <c r="D31" s="192">
        <v>4435000000</v>
      </c>
      <c r="E31" s="192"/>
      <c r="F31" s="4">
        <f t="shared" si="6"/>
        <v>-4435000000</v>
      </c>
      <c r="G31" s="26">
        <f t="shared" si="7"/>
        <v>100</v>
      </c>
      <c r="H31" s="32"/>
    </row>
    <row r="32" spans="1:8" s="33" customFormat="1" ht="33" hidden="1" customHeight="1">
      <c r="A32" s="190" t="s">
        <v>7</v>
      </c>
      <c r="B32" s="191" t="s">
        <v>37</v>
      </c>
      <c r="C32" s="13">
        <v>46000000</v>
      </c>
      <c r="D32" s="192">
        <v>46000000</v>
      </c>
      <c r="E32" s="192"/>
      <c r="F32" s="4">
        <f t="shared" si="6"/>
        <v>-46000000</v>
      </c>
      <c r="G32" s="26">
        <f t="shared" si="7"/>
        <v>100</v>
      </c>
      <c r="H32" s="32"/>
    </row>
    <row r="33" spans="1:8" s="33" customFormat="1" ht="33" hidden="1" customHeight="1">
      <c r="A33" s="190" t="s">
        <v>7</v>
      </c>
      <c r="B33" s="193" t="s">
        <v>38</v>
      </c>
      <c r="C33" s="13">
        <v>46785974936</v>
      </c>
      <c r="D33" s="192">
        <v>46124760376</v>
      </c>
      <c r="E33" s="192"/>
      <c r="F33" s="4">
        <f t="shared" si="6"/>
        <v>-46785974936</v>
      </c>
      <c r="G33" s="26">
        <f t="shared" si="7"/>
        <v>98.586724844561871</v>
      </c>
      <c r="H33" s="32"/>
    </row>
    <row r="34" spans="1:8" s="33" customFormat="1" ht="33" hidden="1" customHeight="1">
      <c r="A34" s="190" t="s">
        <v>7</v>
      </c>
      <c r="B34" s="194" t="s">
        <v>101</v>
      </c>
      <c r="C34" s="13">
        <v>34816774126</v>
      </c>
      <c r="D34" s="192">
        <v>33071276126</v>
      </c>
      <c r="E34" s="192"/>
      <c r="F34" s="4">
        <f t="shared" si="6"/>
        <v>-34816774126</v>
      </c>
      <c r="G34" s="26">
        <f t="shared" si="7"/>
        <v>94.986617675482691</v>
      </c>
      <c r="H34" s="32"/>
    </row>
    <row r="35" spans="1:8" s="33" customFormat="1" ht="40.5" hidden="1" customHeight="1">
      <c r="A35" s="190"/>
      <c r="B35" s="195" t="s">
        <v>125</v>
      </c>
      <c r="C35" s="13"/>
      <c r="D35" s="192"/>
      <c r="E35" s="56">
        <v>500000000</v>
      </c>
      <c r="F35" s="4">
        <f t="shared" si="6"/>
        <v>500000000</v>
      </c>
      <c r="G35" s="26" t="e">
        <f t="shared" si="7"/>
        <v>#DIV/0!</v>
      </c>
      <c r="H35" s="32"/>
    </row>
    <row r="36" spans="1:8" s="33" customFormat="1" ht="40.5" hidden="1" customHeight="1">
      <c r="A36" s="190"/>
      <c r="B36" s="57" t="s">
        <v>126</v>
      </c>
      <c r="C36" s="13"/>
      <c r="D36" s="192"/>
      <c r="E36" s="56">
        <v>2000000000</v>
      </c>
      <c r="F36" s="4">
        <f t="shared" si="6"/>
        <v>2000000000</v>
      </c>
      <c r="G36" s="26" t="e">
        <f t="shared" si="7"/>
        <v>#DIV/0!</v>
      </c>
      <c r="H36" s="32"/>
    </row>
    <row r="37" spans="1:8" s="33" customFormat="1" ht="40.5" hidden="1" customHeight="1">
      <c r="A37" s="190"/>
      <c r="B37" s="57" t="s">
        <v>127</v>
      </c>
      <c r="C37" s="13"/>
      <c r="D37" s="192"/>
      <c r="E37" s="56">
        <v>1000000000</v>
      </c>
      <c r="F37" s="4">
        <f t="shared" si="6"/>
        <v>1000000000</v>
      </c>
      <c r="G37" s="26" t="e">
        <f t="shared" si="7"/>
        <v>#DIV/0!</v>
      </c>
      <c r="H37" s="32"/>
    </row>
    <row r="38" spans="1:8" s="3" customFormat="1" ht="33" customHeight="1">
      <c r="A38" s="114" t="s">
        <v>12</v>
      </c>
      <c r="B38" s="182" t="s">
        <v>39</v>
      </c>
      <c r="C38" s="4">
        <v>0</v>
      </c>
      <c r="D38" s="4">
        <f>+'b17'!D41</f>
        <v>0</v>
      </c>
      <c r="E38" s="4"/>
      <c r="F38" s="4">
        <v>0</v>
      </c>
      <c r="G38" s="26">
        <v>0</v>
      </c>
      <c r="H38" s="5"/>
    </row>
    <row r="40" spans="1:8">
      <c r="D40" s="15"/>
      <c r="E40" s="15"/>
    </row>
    <row r="41" spans="1:8">
      <c r="D41" s="52"/>
      <c r="E41" s="52"/>
    </row>
    <row r="42" spans="1:8">
      <c r="D42" s="52"/>
      <c r="E42" s="52"/>
    </row>
    <row r="43" spans="1:8">
      <c r="D43" s="52"/>
      <c r="E43" s="52"/>
    </row>
    <row r="44" spans="1:8">
      <c r="D44" s="52"/>
      <c r="E44" s="52"/>
    </row>
  </sheetData>
  <mergeCells count="10">
    <mergeCell ref="C1:G1"/>
    <mergeCell ref="A2:G2"/>
    <mergeCell ref="A3:G3"/>
    <mergeCell ref="C4:G4"/>
    <mergeCell ref="A5:A6"/>
    <mergeCell ref="B5:B6"/>
    <mergeCell ref="D5:D6"/>
    <mergeCell ref="F5:G5"/>
    <mergeCell ref="C5:C6"/>
    <mergeCell ref="E5:E6"/>
  </mergeCells>
  <pageMargins left="0.59055118110236227" right="0.39370078740157483" top="0.35" bottom="0.31496062992125984" header="0.35433070866141736" footer="0"/>
  <pageSetup paperSize="9" scale="90" orientation="landscape" r:id="rId1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workbookViewId="0">
      <selection activeCell="B18" sqref="B18"/>
    </sheetView>
  </sheetViews>
  <sheetFormatPr defaultRowHeight="16.5"/>
  <cols>
    <col min="1" max="1" width="6.375" style="177" customWidth="1"/>
    <col min="2" max="2" width="36.625" style="177" customWidth="1"/>
    <col min="3" max="3" width="18.5" style="177" customWidth="1"/>
    <col min="4" max="4" width="15.625" style="177" customWidth="1"/>
    <col min="5" max="5" width="17.5" style="177" customWidth="1"/>
    <col min="6" max="6" width="15.75" style="177" customWidth="1"/>
    <col min="7" max="8" width="11" style="177" customWidth="1"/>
    <col min="9" max="9" width="9" style="177"/>
    <col min="10" max="10" width="16.625" style="177" customWidth="1"/>
    <col min="11" max="11" width="16.5" style="177" customWidth="1"/>
    <col min="12" max="12" width="9" style="177"/>
    <col min="13" max="13" width="18.5" style="177" bestFit="1" customWidth="1"/>
    <col min="14" max="258" width="9" style="177"/>
    <col min="259" max="259" width="6.375" style="177" customWidth="1"/>
    <col min="260" max="260" width="39.875" style="177" customWidth="1"/>
    <col min="261" max="261" width="20.875" style="177" customWidth="1"/>
    <col min="262" max="262" width="19.5" style="177" customWidth="1"/>
    <col min="263" max="263" width="14.75" style="177" customWidth="1"/>
    <col min="264" max="264" width="12" style="177" customWidth="1"/>
    <col min="265" max="514" width="9" style="177"/>
    <col min="515" max="515" width="6.375" style="177" customWidth="1"/>
    <col min="516" max="516" width="39.875" style="177" customWidth="1"/>
    <col min="517" max="517" width="20.875" style="177" customWidth="1"/>
    <col min="518" max="518" width="19.5" style="177" customWidth="1"/>
    <col min="519" max="519" width="14.75" style="177" customWidth="1"/>
    <col min="520" max="520" width="12" style="177" customWidth="1"/>
    <col min="521" max="770" width="9" style="177"/>
    <col min="771" max="771" width="6.375" style="177" customWidth="1"/>
    <col min="772" max="772" width="39.875" style="177" customWidth="1"/>
    <col min="773" max="773" width="20.875" style="177" customWidth="1"/>
    <col min="774" max="774" width="19.5" style="177" customWidth="1"/>
    <col min="775" max="775" width="14.75" style="177" customWidth="1"/>
    <col min="776" max="776" width="12" style="177" customWidth="1"/>
    <col min="777" max="1026" width="9" style="177"/>
    <col min="1027" max="1027" width="6.375" style="177" customWidth="1"/>
    <col min="1028" max="1028" width="39.875" style="177" customWidth="1"/>
    <col min="1029" max="1029" width="20.875" style="177" customWidth="1"/>
    <col min="1030" max="1030" width="19.5" style="177" customWidth="1"/>
    <col min="1031" max="1031" width="14.75" style="177" customWidth="1"/>
    <col min="1032" max="1032" width="12" style="177" customWidth="1"/>
    <col min="1033" max="1282" width="9" style="177"/>
    <col min="1283" max="1283" width="6.375" style="177" customWidth="1"/>
    <col min="1284" max="1284" width="39.875" style="177" customWidth="1"/>
    <col min="1285" max="1285" width="20.875" style="177" customWidth="1"/>
    <col min="1286" max="1286" width="19.5" style="177" customWidth="1"/>
    <col min="1287" max="1287" width="14.75" style="177" customWidth="1"/>
    <col min="1288" max="1288" width="12" style="177" customWidth="1"/>
    <col min="1289" max="1538" width="9" style="177"/>
    <col min="1539" max="1539" width="6.375" style="177" customWidth="1"/>
    <col min="1540" max="1540" width="39.875" style="177" customWidth="1"/>
    <col min="1541" max="1541" width="20.875" style="177" customWidth="1"/>
    <col min="1542" max="1542" width="19.5" style="177" customWidth="1"/>
    <col min="1543" max="1543" width="14.75" style="177" customWidth="1"/>
    <col min="1544" max="1544" width="12" style="177" customWidth="1"/>
    <col min="1545" max="1794" width="9" style="177"/>
    <col min="1795" max="1795" width="6.375" style="177" customWidth="1"/>
    <col min="1796" max="1796" width="39.875" style="177" customWidth="1"/>
    <col min="1797" max="1797" width="20.875" style="177" customWidth="1"/>
    <col min="1798" max="1798" width="19.5" style="177" customWidth="1"/>
    <col min="1799" max="1799" width="14.75" style="177" customWidth="1"/>
    <col min="1800" max="1800" width="12" style="177" customWidth="1"/>
    <col min="1801" max="2050" width="9" style="177"/>
    <col min="2051" max="2051" width="6.375" style="177" customWidth="1"/>
    <col min="2052" max="2052" width="39.875" style="177" customWidth="1"/>
    <col min="2053" max="2053" width="20.875" style="177" customWidth="1"/>
    <col min="2054" max="2054" width="19.5" style="177" customWidth="1"/>
    <col min="2055" max="2055" width="14.75" style="177" customWidth="1"/>
    <col min="2056" max="2056" width="12" style="177" customWidth="1"/>
    <col min="2057" max="2306" width="9" style="177"/>
    <col min="2307" max="2307" width="6.375" style="177" customWidth="1"/>
    <col min="2308" max="2308" width="39.875" style="177" customWidth="1"/>
    <col min="2309" max="2309" width="20.875" style="177" customWidth="1"/>
    <col min="2310" max="2310" width="19.5" style="177" customWidth="1"/>
    <col min="2311" max="2311" width="14.75" style="177" customWidth="1"/>
    <col min="2312" max="2312" width="12" style="177" customWidth="1"/>
    <col min="2313" max="2562" width="9" style="177"/>
    <col min="2563" max="2563" width="6.375" style="177" customWidth="1"/>
    <col min="2564" max="2564" width="39.875" style="177" customWidth="1"/>
    <col min="2565" max="2565" width="20.875" style="177" customWidth="1"/>
    <col min="2566" max="2566" width="19.5" style="177" customWidth="1"/>
    <col min="2567" max="2567" width="14.75" style="177" customWidth="1"/>
    <col min="2568" max="2568" width="12" style="177" customWidth="1"/>
    <col min="2569" max="2818" width="9" style="177"/>
    <col min="2819" max="2819" width="6.375" style="177" customWidth="1"/>
    <col min="2820" max="2820" width="39.875" style="177" customWidth="1"/>
    <col min="2821" max="2821" width="20.875" style="177" customWidth="1"/>
    <col min="2822" max="2822" width="19.5" style="177" customWidth="1"/>
    <col min="2823" max="2823" width="14.75" style="177" customWidth="1"/>
    <col min="2824" max="2824" width="12" style="177" customWidth="1"/>
    <col min="2825" max="3074" width="9" style="177"/>
    <col min="3075" max="3075" width="6.375" style="177" customWidth="1"/>
    <col min="3076" max="3076" width="39.875" style="177" customWidth="1"/>
    <col min="3077" max="3077" width="20.875" style="177" customWidth="1"/>
    <col min="3078" max="3078" width="19.5" style="177" customWidth="1"/>
    <col min="3079" max="3079" width="14.75" style="177" customWidth="1"/>
    <col min="3080" max="3080" width="12" style="177" customWidth="1"/>
    <col min="3081" max="3330" width="9" style="177"/>
    <col min="3331" max="3331" width="6.375" style="177" customWidth="1"/>
    <col min="3332" max="3332" width="39.875" style="177" customWidth="1"/>
    <col min="3333" max="3333" width="20.875" style="177" customWidth="1"/>
    <col min="3334" max="3334" width="19.5" style="177" customWidth="1"/>
    <col min="3335" max="3335" width="14.75" style="177" customWidth="1"/>
    <col min="3336" max="3336" width="12" style="177" customWidth="1"/>
    <col min="3337" max="3586" width="9" style="177"/>
    <col min="3587" max="3587" width="6.375" style="177" customWidth="1"/>
    <col min="3588" max="3588" width="39.875" style="177" customWidth="1"/>
    <col min="3589" max="3589" width="20.875" style="177" customWidth="1"/>
    <col min="3590" max="3590" width="19.5" style="177" customWidth="1"/>
    <col min="3591" max="3591" width="14.75" style="177" customWidth="1"/>
    <col min="3592" max="3592" width="12" style="177" customWidth="1"/>
    <col min="3593" max="3842" width="9" style="177"/>
    <col min="3843" max="3843" width="6.375" style="177" customWidth="1"/>
    <col min="3844" max="3844" width="39.875" style="177" customWidth="1"/>
    <col min="3845" max="3845" width="20.875" style="177" customWidth="1"/>
    <col min="3846" max="3846" width="19.5" style="177" customWidth="1"/>
    <col min="3847" max="3847" width="14.75" style="177" customWidth="1"/>
    <col min="3848" max="3848" width="12" style="177" customWidth="1"/>
    <col min="3849" max="4098" width="9" style="177"/>
    <col min="4099" max="4099" width="6.375" style="177" customWidth="1"/>
    <col min="4100" max="4100" width="39.875" style="177" customWidth="1"/>
    <col min="4101" max="4101" width="20.875" style="177" customWidth="1"/>
    <col min="4102" max="4102" width="19.5" style="177" customWidth="1"/>
    <col min="4103" max="4103" width="14.75" style="177" customWidth="1"/>
    <col min="4104" max="4104" width="12" style="177" customWidth="1"/>
    <col min="4105" max="4354" width="9" style="177"/>
    <col min="4355" max="4355" width="6.375" style="177" customWidth="1"/>
    <col min="4356" max="4356" width="39.875" style="177" customWidth="1"/>
    <col min="4357" max="4357" width="20.875" style="177" customWidth="1"/>
    <col min="4358" max="4358" width="19.5" style="177" customWidth="1"/>
    <col min="4359" max="4359" width="14.75" style="177" customWidth="1"/>
    <col min="4360" max="4360" width="12" style="177" customWidth="1"/>
    <col min="4361" max="4610" width="9" style="177"/>
    <col min="4611" max="4611" width="6.375" style="177" customWidth="1"/>
    <col min="4612" max="4612" width="39.875" style="177" customWidth="1"/>
    <col min="4613" max="4613" width="20.875" style="177" customWidth="1"/>
    <col min="4614" max="4614" width="19.5" style="177" customWidth="1"/>
    <col min="4615" max="4615" width="14.75" style="177" customWidth="1"/>
    <col min="4616" max="4616" width="12" style="177" customWidth="1"/>
    <col min="4617" max="4866" width="9" style="177"/>
    <col min="4867" max="4867" width="6.375" style="177" customWidth="1"/>
    <col min="4868" max="4868" width="39.875" style="177" customWidth="1"/>
    <col min="4869" max="4869" width="20.875" style="177" customWidth="1"/>
    <col min="4870" max="4870" width="19.5" style="177" customWidth="1"/>
    <col min="4871" max="4871" width="14.75" style="177" customWidth="1"/>
    <col min="4872" max="4872" width="12" style="177" customWidth="1"/>
    <col min="4873" max="5122" width="9" style="177"/>
    <col min="5123" max="5123" width="6.375" style="177" customWidth="1"/>
    <col min="5124" max="5124" width="39.875" style="177" customWidth="1"/>
    <col min="5125" max="5125" width="20.875" style="177" customWidth="1"/>
    <col min="5126" max="5126" width="19.5" style="177" customWidth="1"/>
    <col min="5127" max="5127" width="14.75" style="177" customWidth="1"/>
    <col min="5128" max="5128" width="12" style="177" customWidth="1"/>
    <col min="5129" max="5378" width="9" style="177"/>
    <col min="5379" max="5379" width="6.375" style="177" customWidth="1"/>
    <col min="5380" max="5380" width="39.875" style="177" customWidth="1"/>
    <col min="5381" max="5381" width="20.875" style="177" customWidth="1"/>
    <col min="5382" max="5382" width="19.5" style="177" customWidth="1"/>
    <col min="5383" max="5383" width="14.75" style="177" customWidth="1"/>
    <col min="5384" max="5384" width="12" style="177" customWidth="1"/>
    <col min="5385" max="5634" width="9" style="177"/>
    <col min="5635" max="5635" width="6.375" style="177" customWidth="1"/>
    <col min="5636" max="5636" width="39.875" style="177" customWidth="1"/>
    <col min="5637" max="5637" width="20.875" style="177" customWidth="1"/>
    <col min="5638" max="5638" width="19.5" style="177" customWidth="1"/>
    <col min="5639" max="5639" width="14.75" style="177" customWidth="1"/>
    <col min="5640" max="5640" width="12" style="177" customWidth="1"/>
    <col min="5641" max="5890" width="9" style="177"/>
    <col min="5891" max="5891" width="6.375" style="177" customWidth="1"/>
    <col min="5892" max="5892" width="39.875" style="177" customWidth="1"/>
    <col min="5893" max="5893" width="20.875" style="177" customWidth="1"/>
    <col min="5894" max="5894" width="19.5" style="177" customWidth="1"/>
    <col min="5895" max="5895" width="14.75" style="177" customWidth="1"/>
    <col min="5896" max="5896" width="12" style="177" customWidth="1"/>
    <col min="5897" max="6146" width="9" style="177"/>
    <col min="6147" max="6147" width="6.375" style="177" customWidth="1"/>
    <col min="6148" max="6148" width="39.875" style="177" customWidth="1"/>
    <col min="6149" max="6149" width="20.875" style="177" customWidth="1"/>
    <col min="6150" max="6150" width="19.5" style="177" customWidth="1"/>
    <col min="6151" max="6151" width="14.75" style="177" customWidth="1"/>
    <col min="6152" max="6152" width="12" style="177" customWidth="1"/>
    <col min="6153" max="6402" width="9" style="177"/>
    <col min="6403" max="6403" width="6.375" style="177" customWidth="1"/>
    <col min="6404" max="6404" width="39.875" style="177" customWidth="1"/>
    <col min="6405" max="6405" width="20.875" style="177" customWidth="1"/>
    <col min="6406" max="6406" width="19.5" style="177" customWidth="1"/>
    <col min="6407" max="6407" width="14.75" style="177" customWidth="1"/>
    <col min="6408" max="6408" width="12" style="177" customWidth="1"/>
    <col min="6409" max="6658" width="9" style="177"/>
    <col min="6659" max="6659" width="6.375" style="177" customWidth="1"/>
    <col min="6660" max="6660" width="39.875" style="177" customWidth="1"/>
    <col min="6661" max="6661" width="20.875" style="177" customWidth="1"/>
    <col min="6662" max="6662" width="19.5" style="177" customWidth="1"/>
    <col min="6663" max="6663" width="14.75" style="177" customWidth="1"/>
    <col min="6664" max="6664" width="12" style="177" customWidth="1"/>
    <col min="6665" max="6914" width="9" style="177"/>
    <col min="6915" max="6915" width="6.375" style="177" customWidth="1"/>
    <col min="6916" max="6916" width="39.875" style="177" customWidth="1"/>
    <col min="6917" max="6917" width="20.875" style="177" customWidth="1"/>
    <col min="6918" max="6918" width="19.5" style="177" customWidth="1"/>
    <col min="6919" max="6919" width="14.75" style="177" customWidth="1"/>
    <col min="6920" max="6920" width="12" style="177" customWidth="1"/>
    <col min="6921" max="7170" width="9" style="177"/>
    <col min="7171" max="7171" width="6.375" style="177" customWidth="1"/>
    <col min="7172" max="7172" width="39.875" style="177" customWidth="1"/>
    <col min="7173" max="7173" width="20.875" style="177" customWidth="1"/>
    <col min="7174" max="7174" width="19.5" style="177" customWidth="1"/>
    <col min="7175" max="7175" width="14.75" style="177" customWidth="1"/>
    <col min="7176" max="7176" width="12" style="177" customWidth="1"/>
    <col min="7177" max="7426" width="9" style="177"/>
    <col min="7427" max="7427" width="6.375" style="177" customWidth="1"/>
    <col min="7428" max="7428" width="39.875" style="177" customWidth="1"/>
    <col min="7429" max="7429" width="20.875" style="177" customWidth="1"/>
    <col min="7430" max="7430" width="19.5" style="177" customWidth="1"/>
    <col min="7431" max="7431" width="14.75" style="177" customWidth="1"/>
    <col min="7432" max="7432" width="12" style="177" customWidth="1"/>
    <col min="7433" max="7682" width="9" style="177"/>
    <col min="7683" max="7683" width="6.375" style="177" customWidth="1"/>
    <col min="7684" max="7684" width="39.875" style="177" customWidth="1"/>
    <col min="7685" max="7685" width="20.875" style="177" customWidth="1"/>
    <col min="7686" max="7686" width="19.5" style="177" customWidth="1"/>
    <col min="7687" max="7687" width="14.75" style="177" customWidth="1"/>
    <col min="7688" max="7688" width="12" style="177" customWidth="1"/>
    <col min="7689" max="7938" width="9" style="177"/>
    <col min="7939" max="7939" width="6.375" style="177" customWidth="1"/>
    <col min="7940" max="7940" width="39.875" style="177" customWidth="1"/>
    <col min="7941" max="7941" width="20.875" style="177" customWidth="1"/>
    <col min="7942" max="7942" width="19.5" style="177" customWidth="1"/>
    <col min="7943" max="7943" width="14.75" style="177" customWidth="1"/>
    <col min="7944" max="7944" width="12" style="177" customWidth="1"/>
    <col min="7945" max="8194" width="9" style="177"/>
    <col min="8195" max="8195" width="6.375" style="177" customWidth="1"/>
    <col min="8196" max="8196" width="39.875" style="177" customWidth="1"/>
    <col min="8197" max="8197" width="20.875" style="177" customWidth="1"/>
    <col min="8198" max="8198" width="19.5" style="177" customWidth="1"/>
    <col min="8199" max="8199" width="14.75" style="177" customWidth="1"/>
    <col min="8200" max="8200" width="12" style="177" customWidth="1"/>
    <col min="8201" max="8450" width="9" style="177"/>
    <col min="8451" max="8451" width="6.375" style="177" customWidth="1"/>
    <col min="8452" max="8452" width="39.875" style="177" customWidth="1"/>
    <col min="8453" max="8453" width="20.875" style="177" customWidth="1"/>
    <col min="8454" max="8454" width="19.5" style="177" customWidth="1"/>
    <col min="8455" max="8455" width="14.75" style="177" customWidth="1"/>
    <col min="8456" max="8456" width="12" style="177" customWidth="1"/>
    <col min="8457" max="8706" width="9" style="177"/>
    <col min="8707" max="8707" width="6.375" style="177" customWidth="1"/>
    <col min="8708" max="8708" width="39.875" style="177" customWidth="1"/>
    <col min="8709" max="8709" width="20.875" style="177" customWidth="1"/>
    <col min="8710" max="8710" width="19.5" style="177" customWidth="1"/>
    <col min="8711" max="8711" width="14.75" style="177" customWidth="1"/>
    <col min="8712" max="8712" width="12" style="177" customWidth="1"/>
    <col min="8713" max="8962" width="9" style="177"/>
    <col min="8963" max="8963" width="6.375" style="177" customWidth="1"/>
    <col min="8964" max="8964" width="39.875" style="177" customWidth="1"/>
    <col min="8965" max="8965" width="20.875" style="177" customWidth="1"/>
    <col min="8966" max="8966" width="19.5" style="177" customWidth="1"/>
    <col min="8967" max="8967" width="14.75" style="177" customWidth="1"/>
    <col min="8968" max="8968" width="12" style="177" customWidth="1"/>
    <col min="8969" max="9218" width="9" style="177"/>
    <col min="9219" max="9219" width="6.375" style="177" customWidth="1"/>
    <col min="9220" max="9220" width="39.875" style="177" customWidth="1"/>
    <col min="9221" max="9221" width="20.875" style="177" customWidth="1"/>
    <col min="9222" max="9222" width="19.5" style="177" customWidth="1"/>
    <col min="9223" max="9223" width="14.75" style="177" customWidth="1"/>
    <col min="9224" max="9224" width="12" style="177" customWidth="1"/>
    <col min="9225" max="9474" width="9" style="177"/>
    <col min="9475" max="9475" width="6.375" style="177" customWidth="1"/>
    <col min="9476" max="9476" width="39.875" style="177" customWidth="1"/>
    <col min="9477" max="9477" width="20.875" style="177" customWidth="1"/>
    <col min="9478" max="9478" width="19.5" style="177" customWidth="1"/>
    <col min="9479" max="9479" width="14.75" style="177" customWidth="1"/>
    <col min="9480" max="9480" width="12" style="177" customWidth="1"/>
    <col min="9481" max="9730" width="9" style="177"/>
    <col min="9731" max="9731" width="6.375" style="177" customWidth="1"/>
    <col min="9732" max="9732" width="39.875" style="177" customWidth="1"/>
    <col min="9733" max="9733" width="20.875" style="177" customWidth="1"/>
    <col min="9734" max="9734" width="19.5" style="177" customWidth="1"/>
    <col min="9735" max="9735" width="14.75" style="177" customWidth="1"/>
    <col min="9736" max="9736" width="12" style="177" customWidth="1"/>
    <col min="9737" max="9986" width="9" style="177"/>
    <col min="9987" max="9987" width="6.375" style="177" customWidth="1"/>
    <col min="9988" max="9988" width="39.875" style="177" customWidth="1"/>
    <col min="9989" max="9989" width="20.875" style="177" customWidth="1"/>
    <col min="9990" max="9990" width="19.5" style="177" customWidth="1"/>
    <col min="9991" max="9991" width="14.75" style="177" customWidth="1"/>
    <col min="9992" max="9992" width="12" style="177" customWidth="1"/>
    <col min="9993" max="10242" width="9" style="177"/>
    <col min="10243" max="10243" width="6.375" style="177" customWidth="1"/>
    <col min="10244" max="10244" width="39.875" style="177" customWidth="1"/>
    <col min="10245" max="10245" width="20.875" style="177" customWidth="1"/>
    <col min="10246" max="10246" width="19.5" style="177" customWidth="1"/>
    <col min="10247" max="10247" width="14.75" style="177" customWidth="1"/>
    <col min="10248" max="10248" width="12" style="177" customWidth="1"/>
    <col min="10249" max="10498" width="9" style="177"/>
    <col min="10499" max="10499" width="6.375" style="177" customWidth="1"/>
    <col min="10500" max="10500" width="39.875" style="177" customWidth="1"/>
    <col min="10501" max="10501" width="20.875" style="177" customWidth="1"/>
    <col min="10502" max="10502" width="19.5" style="177" customWidth="1"/>
    <col min="10503" max="10503" width="14.75" style="177" customWidth="1"/>
    <col min="10504" max="10504" width="12" style="177" customWidth="1"/>
    <col min="10505" max="10754" width="9" style="177"/>
    <col min="10755" max="10755" width="6.375" style="177" customWidth="1"/>
    <col min="10756" max="10756" width="39.875" style="177" customWidth="1"/>
    <col min="10757" max="10757" width="20.875" style="177" customWidth="1"/>
    <col min="10758" max="10758" width="19.5" style="177" customWidth="1"/>
    <col min="10759" max="10759" width="14.75" style="177" customWidth="1"/>
    <col min="10760" max="10760" width="12" style="177" customWidth="1"/>
    <col min="10761" max="11010" width="9" style="177"/>
    <col min="11011" max="11011" width="6.375" style="177" customWidth="1"/>
    <col min="11012" max="11012" width="39.875" style="177" customWidth="1"/>
    <col min="11013" max="11013" width="20.875" style="177" customWidth="1"/>
    <col min="11014" max="11014" width="19.5" style="177" customWidth="1"/>
    <col min="11015" max="11015" width="14.75" style="177" customWidth="1"/>
    <col min="11016" max="11016" width="12" style="177" customWidth="1"/>
    <col min="11017" max="11266" width="9" style="177"/>
    <col min="11267" max="11267" width="6.375" style="177" customWidth="1"/>
    <col min="11268" max="11268" width="39.875" style="177" customWidth="1"/>
    <col min="11269" max="11269" width="20.875" style="177" customWidth="1"/>
    <col min="11270" max="11270" width="19.5" style="177" customWidth="1"/>
    <col min="11271" max="11271" width="14.75" style="177" customWidth="1"/>
    <col min="11272" max="11272" width="12" style="177" customWidth="1"/>
    <col min="11273" max="11522" width="9" style="177"/>
    <col min="11523" max="11523" width="6.375" style="177" customWidth="1"/>
    <col min="11524" max="11524" width="39.875" style="177" customWidth="1"/>
    <col min="11525" max="11525" width="20.875" style="177" customWidth="1"/>
    <col min="11526" max="11526" width="19.5" style="177" customWidth="1"/>
    <col min="11527" max="11527" width="14.75" style="177" customWidth="1"/>
    <col min="11528" max="11528" width="12" style="177" customWidth="1"/>
    <col min="11529" max="11778" width="9" style="177"/>
    <col min="11779" max="11779" width="6.375" style="177" customWidth="1"/>
    <col min="11780" max="11780" width="39.875" style="177" customWidth="1"/>
    <col min="11781" max="11781" width="20.875" style="177" customWidth="1"/>
    <col min="11782" max="11782" width="19.5" style="177" customWidth="1"/>
    <col min="11783" max="11783" width="14.75" style="177" customWidth="1"/>
    <col min="11784" max="11784" width="12" style="177" customWidth="1"/>
    <col min="11785" max="12034" width="9" style="177"/>
    <col min="12035" max="12035" width="6.375" style="177" customWidth="1"/>
    <col min="12036" max="12036" width="39.875" style="177" customWidth="1"/>
    <col min="12037" max="12037" width="20.875" style="177" customWidth="1"/>
    <col min="12038" max="12038" width="19.5" style="177" customWidth="1"/>
    <col min="12039" max="12039" width="14.75" style="177" customWidth="1"/>
    <col min="12040" max="12040" width="12" style="177" customWidth="1"/>
    <col min="12041" max="12290" width="9" style="177"/>
    <col min="12291" max="12291" width="6.375" style="177" customWidth="1"/>
    <col min="12292" max="12292" width="39.875" style="177" customWidth="1"/>
    <col min="12293" max="12293" width="20.875" style="177" customWidth="1"/>
    <col min="12294" max="12294" width="19.5" style="177" customWidth="1"/>
    <col min="12295" max="12295" width="14.75" style="177" customWidth="1"/>
    <col min="12296" max="12296" width="12" style="177" customWidth="1"/>
    <col min="12297" max="12546" width="9" style="177"/>
    <col min="12547" max="12547" width="6.375" style="177" customWidth="1"/>
    <col min="12548" max="12548" width="39.875" style="177" customWidth="1"/>
    <col min="12549" max="12549" width="20.875" style="177" customWidth="1"/>
    <col min="12550" max="12550" width="19.5" style="177" customWidth="1"/>
    <col min="12551" max="12551" width="14.75" style="177" customWidth="1"/>
    <col min="12552" max="12552" width="12" style="177" customWidth="1"/>
    <col min="12553" max="12802" width="9" style="177"/>
    <col min="12803" max="12803" width="6.375" style="177" customWidth="1"/>
    <col min="12804" max="12804" width="39.875" style="177" customWidth="1"/>
    <col min="12805" max="12805" width="20.875" style="177" customWidth="1"/>
    <col min="12806" max="12806" width="19.5" style="177" customWidth="1"/>
    <col min="12807" max="12807" width="14.75" style="177" customWidth="1"/>
    <col min="12808" max="12808" width="12" style="177" customWidth="1"/>
    <col min="12809" max="13058" width="9" style="177"/>
    <col min="13059" max="13059" width="6.375" style="177" customWidth="1"/>
    <col min="13060" max="13060" width="39.875" style="177" customWidth="1"/>
    <col min="13061" max="13061" width="20.875" style="177" customWidth="1"/>
    <col min="13062" max="13062" width="19.5" style="177" customWidth="1"/>
    <col min="13063" max="13063" width="14.75" style="177" customWidth="1"/>
    <col min="13064" max="13064" width="12" style="177" customWidth="1"/>
    <col min="13065" max="13314" width="9" style="177"/>
    <col min="13315" max="13315" width="6.375" style="177" customWidth="1"/>
    <col min="13316" max="13316" width="39.875" style="177" customWidth="1"/>
    <col min="13317" max="13317" width="20.875" style="177" customWidth="1"/>
    <col min="13318" max="13318" width="19.5" style="177" customWidth="1"/>
    <col min="13319" max="13319" width="14.75" style="177" customWidth="1"/>
    <col min="13320" max="13320" width="12" style="177" customWidth="1"/>
    <col min="13321" max="13570" width="9" style="177"/>
    <col min="13571" max="13571" width="6.375" style="177" customWidth="1"/>
    <col min="13572" max="13572" width="39.875" style="177" customWidth="1"/>
    <col min="13573" max="13573" width="20.875" style="177" customWidth="1"/>
    <col min="13574" max="13574" width="19.5" style="177" customWidth="1"/>
    <col min="13575" max="13575" width="14.75" style="177" customWidth="1"/>
    <col min="13576" max="13576" width="12" style="177" customWidth="1"/>
    <col min="13577" max="13826" width="9" style="177"/>
    <col min="13827" max="13827" width="6.375" style="177" customWidth="1"/>
    <col min="13828" max="13828" width="39.875" style="177" customWidth="1"/>
    <col min="13829" max="13829" width="20.875" style="177" customWidth="1"/>
    <col min="13830" max="13830" width="19.5" style="177" customWidth="1"/>
    <col min="13831" max="13831" width="14.75" style="177" customWidth="1"/>
    <col min="13832" max="13832" width="12" style="177" customWidth="1"/>
    <col min="13833" max="14082" width="9" style="177"/>
    <col min="14083" max="14083" width="6.375" style="177" customWidth="1"/>
    <col min="14084" max="14084" width="39.875" style="177" customWidth="1"/>
    <col min="14085" max="14085" width="20.875" style="177" customWidth="1"/>
    <col min="14086" max="14086" width="19.5" style="177" customWidth="1"/>
    <col min="14087" max="14087" width="14.75" style="177" customWidth="1"/>
    <col min="14088" max="14088" width="12" style="177" customWidth="1"/>
    <col min="14089" max="14338" width="9" style="177"/>
    <col min="14339" max="14339" width="6.375" style="177" customWidth="1"/>
    <col min="14340" max="14340" width="39.875" style="177" customWidth="1"/>
    <col min="14341" max="14341" width="20.875" style="177" customWidth="1"/>
    <col min="14342" max="14342" width="19.5" style="177" customWidth="1"/>
    <col min="14343" max="14343" width="14.75" style="177" customWidth="1"/>
    <col min="14344" max="14344" width="12" style="177" customWidth="1"/>
    <col min="14345" max="14594" width="9" style="177"/>
    <col min="14595" max="14595" width="6.375" style="177" customWidth="1"/>
    <col min="14596" max="14596" width="39.875" style="177" customWidth="1"/>
    <col min="14597" max="14597" width="20.875" style="177" customWidth="1"/>
    <col min="14598" max="14598" width="19.5" style="177" customWidth="1"/>
    <col min="14599" max="14599" width="14.75" style="177" customWidth="1"/>
    <col min="14600" max="14600" width="12" style="177" customWidth="1"/>
    <col min="14601" max="14850" width="9" style="177"/>
    <col min="14851" max="14851" width="6.375" style="177" customWidth="1"/>
    <col min="14852" max="14852" width="39.875" style="177" customWidth="1"/>
    <col min="14853" max="14853" width="20.875" style="177" customWidth="1"/>
    <col min="14854" max="14854" width="19.5" style="177" customWidth="1"/>
    <col min="14855" max="14855" width="14.75" style="177" customWidth="1"/>
    <col min="14856" max="14856" width="12" style="177" customWidth="1"/>
    <col min="14857" max="15106" width="9" style="177"/>
    <col min="15107" max="15107" width="6.375" style="177" customWidth="1"/>
    <col min="15108" max="15108" width="39.875" style="177" customWidth="1"/>
    <col min="15109" max="15109" width="20.875" style="177" customWidth="1"/>
    <col min="15110" max="15110" width="19.5" style="177" customWidth="1"/>
    <col min="15111" max="15111" width="14.75" style="177" customWidth="1"/>
    <col min="15112" max="15112" width="12" style="177" customWidth="1"/>
    <col min="15113" max="15362" width="9" style="177"/>
    <col min="15363" max="15363" width="6.375" style="177" customWidth="1"/>
    <col min="15364" max="15364" width="39.875" style="177" customWidth="1"/>
    <col min="15365" max="15365" width="20.875" style="177" customWidth="1"/>
    <col min="15366" max="15366" width="19.5" style="177" customWidth="1"/>
    <col min="15367" max="15367" width="14.75" style="177" customWidth="1"/>
    <col min="15368" max="15368" width="12" style="177" customWidth="1"/>
    <col min="15369" max="15618" width="9" style="177"/>
    <col min="15619" max="15619" width="6.375" style="177" customWidth="1"/>
    <col min="15620" max="15620" width="39.875" style="177" customWidth="1"/>
    <col min="15621" max="15621" width="20.875" style="177" customWidth="1"/>
    <col min="15622" max="15622" width="19.5" style="177" customWidth="1"/>
    <col min="15623" max="15623" width="14.75" style="177" customWidth="1"/>
    <col min="15624" max="15624" width="12" style="177" customWidth="1"/>
    <col min="15625" max="15874" width="9" style="177"/>
    <col min="15875" max="15875" width="6.375" style="177" customWidth="1"/>
    <col min="15876" max="15876" width="39.875" style="177" customWidth="1"/>
    <col min="15877" max="15877" width="20.875" style="177" customWidth="1"/>
    <col min="15878" max="15878" width="19.5" style="177" customWidth="1"/>
    <col min="15879" max="15879" width="14.75" style="177" customWidth="1"/>
    <col min="15880" max="15880" width="12" style="177" customWidth="1"/>
    <col min="15881" max="16130" width="9" style="177"/>
    <col min="16131" max="16131" width="6.375" style="177" customWidth="1"/>
    <col min="16132" max="16132" width="39.875" style="177" customWidth="1"/>
    <col min="16133" max="16133" width="20.875" style="177" customWidth="1"/>
    <col min="16134" max="16134" width="19.5" style="177" customWidth="1"/>
    <col min="16135" max="16135" width="14.75" style="177" customWidth="1"/>
    <col min="16136" max="16136" width="12" style="177" customWidth="1"/>
    <col min="16137" max="16384" width="9" style="177"/>
  </cols>
  <sheetData>
    <row r="1" spans="1:13" ht="58.5" customHeight="1">
      <c r="A1" s="371"/>
      <c r="B1" s="371"/>
      <c r="C1" s="196"/>
      <c r="D1" s="368" t="s">
        <v>262</v>
      </c>
      <c r="E1" s="368"/>
      <c r="F1" s="368"/>
      <c r="G1" s="368"/>
      <c r="H1" s="368"/>
    </row>
    <row r="2" spans="1:13" ht="33.75" customHeight="1">
      <c r="A2" s="365" t="s">
        <v>128</v>
      </c>
      <c r="B2" s="365"/>
      <c r="C2" s="365"/>
      <c r="D2" s="365"/>
      <c r="E2" s="365"/>
      <c r="F2" s="365"/>
      <c r="G2" s="365"/>
      <c r="H2" s="365"/>
    </row>
    <row r="3" spans="1:13" ht="23.25" customHeight="1">
      <c r="A3" s="366" t="str">
        <f>+'B15'!A3:G3</f>
        <v>(Kèm theo Báo cáo số            /BC-UBND ngày      tháng 12 năm 2025 của UBND xã Khánh Thiện)</v>
      </c>
      <c r="B3" s="366"/>
      <c r="C3" s="366"/>
      <c r="D3" s="366"/>
      <c r="E3" s="366"/>
      <c r="F3" s="366"/>
      <c r="G3" s="366"/>
      <c r="H3" s="366"/>
    </row>
    <row r="4" spans="1:13" ht="17.25" customHeight="1">
      <c r="A4" s="372"/>
      <c r="B4" s="372"/>
      <c r="C4" s="197"/>
      <c r="D4" s="197"/>
      <c r="E4" s="197"/>
      <c r="F4" s="197"/>
      <c r="G4" s="197"/>
      <c r="H4" s="197"/>
    </row>
    <row r="5" spans="1:13" s="176" customFormat="1" ht="23.25" customHeight="1">
      <c r="B5" s="177"/>
      <c r="C5" s="367"/>
      <c r="D5" s="373"/>
      <c r="E5" s="367"/>
      <c r="F5" s="373"/>
      <c r="G5" s="367" t="s">
        <v>80</v>
      </c>
      <c r="H5" s="373"/>
    </row>
    <row r="6" spans="1:13" s="36" customFormat="1" ht="26.25" customHeight="1">
      <c r="A6" s="343" t="s">
        <v>2</v>
      </c>
      <c r="B6" s="370" t="s">
        <v>3</v>
      </c>
      <c r="C6" s="370" t="s">
        <v>77</v>
      </c>
      <c r="D6" s="370"/>
      <c r="E6" s="370" t="s">
        <v>122</v>
      </c>
      <c r="F6" s="370"/>
      <c r="G6" s="370" t="s">
        <v>78</v>
      </c>
      <c r="H6" s="370"/>
    </row>
    <row r="7" spans="1:13" s="36" customFormat="1" ht="36.75" customHeight="1">
      <c r="A7" s="369"/>
      <c r="B7" s="370"/>
      <c r="C7" s="198" t="s">
        <v>41</v>
      </c>
      <c r="D7" s="198" t="s">
        <v>42</v>
      </c>
      <c r="E7" s="198" t="s">
        <v>41</v>
      </c>
      <c r="F7" s="198" t="s">
        <v>42</v>
      </c>
      <c r="G7" s="198" t="s">
        <v>41</v>
      </c>
      <c r="H7" s="198" t="s">
        <v>42</v>
      </c>
    </row>
    <row r="8" spans="1:13" s="36" customFormat="1" ht="36" customHeight="1">
      <c r="A8" s="199" t="s">
        <v>4</v>
      </c>
      <c r="B8" s="198" t="s">
        <v>18</v>
      </c>
      <c r="C8" s="198">
        <v>1</v>
      </c>
      <c r="D8" s="198">
        <v>2</v>
      </c>
      <c r="E8" s="198">
        <v>3</v>
      </c>
      <c r="F8" s="198">
        <v>4</v>
      </c>
      <c r="G8" s="198" t="s">
        <v>129</v>
      </c>
      <c r="H8" s="198" t="s">
        <v>130</v>
      </c>
    </row>
    <row r="9" spans="1:13" s="202" customFormat="1" ht="42.75" customHeight="1">
      <c r="A9" s="58"/>
      <c r="B9" s="200" t="s">
        <v>43</v>
      </c>
      <c r="C9" s="9">
        <f t="shared" ref="C9:F9" si="0">C10</f>
        <v>183518507638</v>
      </c>
      <c r="D9" s="9">
        <f>D10</f>
        <v>40453808215</v>
      </c>
      <c r="E9" s="9">
        <f t="shared" si="0"/>
        <v>20690000000</v>
      </c>
      <c r="F9" s="9">
        <f t="shared" si="0"/>
        <v>7454000000</v>
      </c>
      <c r="G9" s="201">
        <f>+E9/C9*100</f>
        <v>11.27406726781591</v>
      </c>
      <c r="H9" s="201">
        <f>+F9/D9*100</f>
        <v>18.425953770246302</v>
      </c>
    </row>
    <row r="10" spans="1:13" s="202" customFormat="1" ht="31.5" customHeight="1">
      <c r="A10" s="200" t="s">
        <v>5</v>
      </c>
      <c r="B10" s="203" t="s">
        <v>44</v>
      </c>
      <c r="C10" s="9">
        <f t="shared" ref="C10:D10" si="1">+C11+C22</f>
        <v>183518507638</v>
      </c>
      <c r="D10" s="9">
        <f t="shared" si="1"/>
        <v>40453808215</v>
      </c>
      <c r="E10" s="9">
        <f>+E11+E22</f>
        <v>20690000000</v>
      </c>
      <c r="F10" s="9">
        <f t="shared" ref="F10" si="2">+F11+F22</f>
        <v>7454000000</v>
      </c>
      <c r="G10" s="201">
        <f t="shared" ref="G10" si="3">+E10/C10*100</f>
        <v>11.27406726781591</v>
      </c>
      <c r="H10" s="201">
        <f t="shared" ref="H10" si="4">+F10/D10*100</f>
        <v>18.425953770246302</v>
      </c>
    </row>
    <row r="11" spans="1:13" s="207" customFormat="1" ht="34.5" customHeight="1">
      <c r="A11" s="204">
        <v>1</v>
      </c>
      <c r="B11" s="205" t="s">
        <v>81</v>
      </c>
      <c r="C11" s="206">
        <f>+SUM(C12:C21)</f>
        <v>15623009938</v>
      </c>
      <c r="D11" s="206">
        <f t="shared" ref="D11" si="5">+SUM(D12:D21)</f>
        <v>4862218234</v>
      </c>
      <c r="E11" s="206">
        <f>+SUM(E12:E21)</f>
        <v>10690000000</v>
      </c>
      <c r="F11" s="206">
        <f t="shared" ref="F11" si="6">+SUM(F12:F21)</f>
        <v>4904000000</v>
      </c>
      <c r="G11" s="201">
        <f>+E11/C11*100</f>
        <v>68.424714843191708</v>
      </c>
      <c r="H11" s="201">
        <f>+F11/D11*100</f>
        <v>100.85931490503313</v>
      </c>
      <c r="K11" s="202"/>
    </row>
    <row r="12" spans="1:13" s="202" customFormat="1" ht="47.25" customHeight="1">
      <c r="A12" s="208" t="s">
        <v>27</v>
      </c>
      <c r="B12" s="58" t="s">
        <v>90</v>
      </c>
      <c r="C12" s="59"/>
      <c r="D12" s="59"/>
      <c r="E12" s="59">
        <v>300000000</v>
      </c>
      <c r="F12" s="59"/>
      <c r="G12" s="209"/>
      <c r="H12" s="209"/>
    </row>
    <row r="13" spans="1:13" s="202" customFormat="1" ht="47.25" customHeight="1">
      <c r="A13" s="208" t="s">
        <v>28</v>
      </c>
      <c r="B13" s="58" t="s">
        <v>79</v>
      </c>
      <c r="C13" s="58">
        <v>4256697769</v>
      </c>
      <c r="D13" s="58">
        <v>651195305</v>
      </c>
      <c r="E13" s="59">
        <v>2210000000</v>
      </c>
      <c r="F13" s="59">
        <v>2210000000</v>
      </c>
      <c r="G13" s="209">
        <f>+E13/C13*100</f>
        <v>51.918179770587322</v>
      </c>
      <c r="H13" s="209">
        <f t="shared" ref="H13:H22" si="7">+F13/D13*100</f>
        <v>339.37591119456857</v>
      </c>
      <c r="M13" s="202">
        <f>+D13+D16</f>
        <v>2269688822</v>
      </c>
    </row>
    <row r="14" spans="1:13" s="202" customFormat="1" ht="36.75" customHeight="1">
      <c r="A14" s="208" t="s">
        <v>82</v>
      </c>
      <c r="B14" s="58" t="s">
        <v>45</v>
      </c>
      <c r="C14" s="58">
        <v>4723773657</v>
      </c>
      <c r="D14" s="58">
        <v>1304869756</v>
      </c>
      <c r="E14" s="59">
        <v>4910000000</v>
      </c>
      <c r="F14" s="59">
        <v>350000000</v>
      </c>
      <c r="G14" s="209">
        <f t="shared" ref="G14:G22" si="8">+E14/C14*100</f>
        <v>103.942321468431</v>
      </c>
      <c r="H14" s="209">
        <f t="shared" si="7"/>
        <v>26.822600369933014</v>
      </c>
    </row>
    <row r="15" spans="1:13" s="202" customFormat="1" ht="36.75" customHeight="1">
      <c r="A15" s="208" t="s">
        <v>83</v>
      </c>
      <c r="B15" s="58" t="s">
        <v>46</v>
      </c>
      <c r="C15" s="58">
        <v>33570196</v>
      </c>
      <c r="D15" s="58">
        <v>23499142</v>
      </c>
      <c r="E15" s="59">
        <v>50000000</v>
      </c>
      <c r="F15" s="59">
        <v>50000000</v>
      </c>
      <c r="G15" s="209">
        <f t="shared" si="8"/>
        <v>148.94163858918191</v>
      </c>
      <c r="H15" s="209">
        <f t="shared" si="7"/>
        <v>212.77372595135603</v>
      </c>
    </row>
    <row r="16" spans="1:13" s="202" customFormat="1" ht="36.75" customHeight="1">
      <c r="A16" s="208" t="s">
        <v>84</v>
      </c>
      <c r="B16" s="58" t="s">
        <v>47</v>
      </c>
      <c r="C16" s="58">
        <v>4594209225</v>
      </c>
      <c r="D16" s="58">
        <v>1618493517</v>
      </c>
      <c r="E16" s="59">
        <v>950000000</v>
      </c>
      <c r="F16" s="59">
        <v>950000000</v>
      </c>
      <c r="G16" s="209">
        <f t="shared" si="8"/>
        <v>20.678204963553874</v>
      </c>
      <c r="H16" s="209">
        <f t="shared" si="7"/>
        <v>58.696558869194405</v>
      </c>
    </row>
    <row r="17" spans="1:8" s="202" customFormat="1" ht="36.75" customHeight="1">
      <c r="A17" s="208" t="s">
        <v>85</v>
      </c>
      <c r="B17" s="58" t="s">
        <v>48</v>
      </c>
      <c r="C17" s="58">
        <v>312000000</v>
      </c>
      <c r="D17" s="58">
        <v>115420480</v>
      </c>
      <c r="E17" s="59">
        <v>350000000</v>
      </c>
      <c r="F17" s="59">
        <v>350000000</v>
      </c>
      <c r="G17" s="209">
        <f t="shared" si="8"/>
        <v>112.17948717948718</v>
      </c>
      <c r="H17" s="209">
        <f t="shared" si="7"/>
        <v>303.23907854134723</v>
      </c>
    </row>
    <row r="18" spans="1:8" s="202" customFormat="1" ht="36.75" customHeight="1">
      <c r="A18" s="208" t="s">
        <v>86</v>
      </c>
      <c r="B18" s="58" t="s">
        <v>50</v>
      </c>
      <c r="C18" s="59">
        <v>290000000</v>
      </c>
      <c r="D18" s="59"/>
      <c r="E18" s="59">
        <v>50000000</v>
      </c>
      <c r="F18" s="59">
        <v>174000000</v>
      </c>
      <c r="G18" s="209">
        <f t="shared" si="8"/>
        <v>17.241379310344829</v>
      </c>
      <c r="H18" s="209"/>
    </row>
    <row r="19" spans="1:8" s="202" customFormat="1" ht="51.75" customHeight="1">
      <c r="A19" s="208" t="s">
        <v>87</v>
      </c>
      <c r="B19" s="58" t="s">
        <v>51</v>
      </c>
      <c r="C19" s="58">
        <v>18086200</v>
      </c>
      <c r="D19" s="58">
        <v>18086200</v>
      </c>
      <c r="E19" s="59">
        <v>530000000</v>
      </c>
      <c r="F19" s="59">
        <v>530000000</v>
      </c>
      <c r="G19" s="209">
        <f>+E19/C19*100</f>
        <v>2930.4110316152646</v>
      </c>
      <c r="H19" s="209">
        <f t="shared" si="7"/>
        <v>2930.4110316152646</v>
      </c>
    </row>
    <row r="20" spans="1:8" s="202" customFormat="1" ht="36.75" customHeight="1">
      <c r="A20" s="208" t="s">
        <v>88</v>
      </c>
      <c r="B20" s="58" t="s">
        <v>52</v>
      </c>
      <c r="C20" s="59">
        <v>1224672891</v>
      </c>
      <c r="D20" s="59">
        <v>1130653834</v>
      </c>
      <c r="E20" s="59">
        <v>1340000000</v>
      </c>
      <c r="F20" s="59">
        <v>290000000</v>
      </c>
      <c r="G20" s="209">
        <f t="shared" si="8"/>
        <v>109.41697247056969</v>
      </c>
      <c r="H20" s="209">
        <f t="shared" si="7"/>
        <v>25.648876011329214</v>
      </c>
    </row>
    <row r="21" spans="1:8" s="202" customFormat="1" ht="36.75" customHeight="1">
      <c r="A21" s="208" t="s">
        <v>89</v>
      </c>
      <c r="B21" s="58" t="s">
        <v>53</v>
      </c>
      <c r="C21" s="59">
        <v>170000000</v>
      </c>
      <c r="D21" s="59"/>
      <c r="E21" s="59"/>
      <c r="F21" s="59"/>
      <c r="G21" s="209">
        <f t="shared" si="8"/>
        <v>0</v>
      </c>
      <c r="H21" s="209"/>
    </row>
    <row r="22" spans="1:8" s="202" customFormat="1" ht="36.75" customHeight="1">
      <c r="A22" s="208">
        <v>2</v>
      </c>
      <c r="B22" s="58" t="s">
        <v>49</v>
      </c>
      <c r="C22" s="59">
        <f>1100000000+166795497700</f>
        <v>167895497700</v>
      </c>
      <c r="D22" s="59">
        <f>146665700+35444924281</f>
        <v>35591589981</v>
      </c>
      <c r="E22" s="59">
        <v>10000000000</v>
      </c>
      <c r="F22" s="59">
        <v>2550000000</v>
      </c>
      <c r="G22" s="209">
        <f t="shared" si="8"/>
        <v>5.9560858611398011</v>
      </c>
      <c r="H22" s="209">
        <f t="shared" si="7"/>
        <v>7.164613891543695</v>
      </c>
    </row>
    <row r="23" spans="1:8" s="202" customFormat="1" ht="36.75" customHeight="1">
      <c r="A23" s="200" t="s">
        <v>8</v>
      </c>
      <c r="B23" s="203" t="s">
        <v>54</v>
      </c>
      <c r="C23" s="60"/>
      <c r="D23" s="61"/>
      <c r="E23" s="60">
        <v>0</v>
      </c>
      <c r="F23" s="61">
        <v>0</v>
      </c>
      <c r="G23" s="60"/>
      <c r="H23" s="61"/>
    </row>
    <row r="24" spans="1:8" s="202" customFormat="1" ht="36.75" customHeight="1">
      <c r="A24" s="200" t="s">
        <v>12</v>
      </c>
      <c r="B24" s="203" t="s">
        <v>55</v>
      </c>
      <c r="C24" s="60"/>
      <c r="D24" s="60"/>
      <c r="E24" s="60">
        <v>0</v>
      </c>
      <c r="F24" s="60">
        <v>0</v>
      </c>
      <c r="G24" s="60"/>
      <c r="H24" s="60"/>
    </row>
    <row r="25" spans="1:8" s="202" customFormat="1" ht="36.75" customHeight="1">
      <c r="A25" s="200" t="s">
        <v>14</v>
      </c>
      <c r="B25" s="203" t="s">
        <v>56</v>
      </c>
      <c r="C25" s="60"/>
      <c r="D25" s="60"/>
      <c r="E25" s="60">
        <v>0</v>
      </c>
      <c r="F25" s="60">
        <v>0</v>
      </c>
      <c r="G25" s="60"/>
      <c r="H25" s="60"/>
    </row>
    <row r="26" spans="1:8">
      <c r="B26" s="210"/>
      <c r="C26" s="210"/>
      <c r="D26" s="210"/>
      <c r="E26" s="210"/>
      <c r="F26" s="210"/>
      <c r="G26" s="210"/>
      <c r="H26" s="210"/>
    </row>
  </sheetData>
  <mergeCells count="13">
    <mergeCell ref="D1:H1"/>
    <mergeCell ref="A6:A7"/>
    <mergeCell ref="B6:B7"/>
    <mergeCell ref="A1:B1"/>
    <mergeCell ref="A4:B4"/>
    <mergeCell ref="A2:H2"/>
    <mergeCell ref="A3:H3"/>
    <mergeCell ref="G5:H5"/>
    <mergeCell ref="C6:D6"/>
    <mergeCell ref="C5:D5"/>
    <mergeCell ref="E5:F5"/>
    <mergeCell ref="E6:F6"/>
    <mergeCell ref="G6:H6"/>
  </mergeCells>
  <phoneticPr fontId="40" type="noConversion"/>
  <pageMargins left="0.51181102362204722" right="0.39370078740157483" top="0.39370078740157483" bottom="0.23622047244094491" header="0.47244094488188981" footer="0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2"/>
  <sheetViews>
    <sheetView workbookViewId="0">
      <selection activeCell="C1" sqref="C1:F1"/>
    </sheetView>
  </sheetViews>
  <sheetFormatPr defaultRowHeight="16.5"/>
  <cols>
    <col min="1" max="1" width="6.625" style="20" customWidth="1"/>
    <col min="2" max="2" width="51" style="20" customWidth="1"/>
    <col min="3" max="3" width="19.75" style="20" customWidth="1"/>
    <col min="4" max="4" width="19.625" style="22" customWidth="1"/>
    <col min="5" max="5" width="14.75" style="29" customWidth="1"/>
    <col min="6" max="6" width="10.375" style="23" customWidth="1"/>
    <col min="7" max="7" width="10.375" style="23" hidden="1" customWidth="1"/>
    <col min="8" max="8" width="18.125" style="23" hidden="1" customWidth="1"/>
    <col min="9" max="9" width="19.5" style="20" hidden="1" customWidth="1"/>
    <col min="10" max="11" width="20" style="20" hidden="1" customWidth="1"/>
    <col min="12" max="13" width="18.875" style="20" hidden="1" customWidth="1"/>
    <col min="14" max="14" width="23" style="20" hidden="1" customWidth="1"/>
    <col min="15" max="15" width="18.5" style="20" hidden="1" customWidth="1"/>
    <col min="16" max="16" width="18.875" style="20" bestFit="1" customWidth="1"/>
    <col min="17" max="260" width="9" style="20"/>
    <col min="261" max="261" width="9.875" style="20" customWidth="1"/>
    <col min="262" max="262" width="51" style="20" customWidth="1"/>
    <col min="263" max="263" width="26" style="20" customWidth="1"/>
    <col min="264" max="264" width="20.125" style="20" customWidth="1"/>
    <col min="265" max="265" width="24.875" style="20" customWidth="1"/>
    <col min="266" max="266" width="10" style="20" customWidth="1"/>
    <col min="267" max="267" width="9" style="20"/>
    <col min="268" max="268" width="18.875" style="20" bestFit="1" customWidth="1"/>
    <col min="269" max="516" width="9" style="20"/>
    <col min="517" max="517" width="9.875" style="20" customWidth="1"/>
    <col min="518" max="518" width="51" style="20" customWidth="1"/>
    <col min="519" max="519" width="26" style="20" customWidth="1"/>
    <col min="520" max="520" width="20.125" style="20" customWidth="1"/>
    <col min="521" max="521" width="24.875" style="20" customWidth="1"/>
    <col min="522" max="522" width="10" style="20" customWidth="1"/>
    <col min="523" max="523" width="9" style="20"/>
    <col min="524" max="524" width="18.875" style="20" bestFit="1" customWidth="1"/>
    <col min="525" max="772" width="9" style="20"/>
    <col min="773" max="773" width="9.875" style="20" customWidth="1"/>
    <col min="774" max="774" width="51" style="20" customWidth="1"/>
    <col min="775" max="775" width="26" style="20" customWidth="1"/>
    <col min="776" max="776" width="20.125" style="20" customWidth="1"/>
    <col min="777" max="777" width="24.875" style="20" customWidth="1"/>
    <col min="778" max="778" width="10" style="20" customWidth="1"/>
    <col min="779" max="779" width="9" style="20"/>
    <col min="780" max="780" width="18.875" style="20" bestFit="1" customWidth="1"/>
    <col min="781" max="1028" width="9" style="20"/>
    <col min="1029" max="1029" width="9.875" style="20" customWidth="1"/>
    <col min="1030" max="1030" width="51" style="20" customWidth="1"/>
    <col min="1031" max="1031" width="26" style="20" customWidth="1"/>
    <col min="1032" max="1032" width="20.125" style="20" customWidth="1"/>
    <col min="1033" max="1033" width="24.875" style="20" customWidth="1"/>
    <col min="1034" max="1034" width="10" style="20" customWidth="1"/>
    <col min="1035" max="1035" width="9" style="20"/>
    <col min="1036" max="1036" width="18.875" style="20" bestFit="1" customWidth="1"/>
    <col min="1037" max="1284" width="9" style="20"/>
    <col min="1285" max="1285" width="9.875" style="20" customWidth="1"/>
    <col min="1286" max="1286" width="51" style="20" customWidth="1"/>
    <col min="1287" max="1287" width="26" style="20" customWidth="1"/>
    <col min="1288" max="1288" width="20.125" style="20" customWidth="1"/>
    <col min="1289" max="1289" width="24.875" style="20" customWidth="1"/>
    <col min="1290" max="1290" width="10" style="20" customWidth="1"/>
    <col min="1291" max="1291" width="9" style="20"/>
    <col min="1292" max="1292" width="18.875" style="20" bestFit="1" customWidth="1"/>
    <col min="1293" max="1540" width="9" style="20"/>
    <col min="1541" max="1541" width="9.875" style="20" customWidth="1"/>
    <col min="1542" max="1542" width="51" style="20" customWidth="1"/>
    <col min="1543" max="1543" width="26" style="20" customWidth="1"/>
    <col min="1544" max="1544" width="20.125" style="20" customWidth="1"/>
    <col min="1545" max="1545" width="24.875" style="20" customWidth="1"/>
    <col min="1546" max="1546" width="10" style="20" customWidth="1"/>
    <col min="1547" max="1547" width="9" style="20"/>
    <col min="1548" max="1548" width="18.875" style="20" bestFit="1" customWidth="1"/>
    <col min="1549" max="1796" width="9" style="20"/>
    <col min="1797" max="1797" width="9.875" style="20" customWidth="1"/>
    <col min="1798" max="1798" width="51" style="20" customWidth="1"/>
    <col min="1799" max="1799" width="26" style="20" customWidth="1"/>
    <col min="1800" max="1800" width="20.125" style="20" customWidth="1"/>
    <col min="1801" max="1801" width="24.875" style="20" customWidth="1"/>
    <col min="1802" max="1802" width="10" style="20" customWidth="1"/>
    <col min="1803" max="1803" width="9" style="20"/>
    <col min="1804" max="1804" width="18.875" style="20" bestFit="1" customWidth="1"/>
    <col min="1805" max="2052" width="9" style="20"/>
    <col min="2053" max="2053" width="9.875" style="20" customWidth="1"/>
    <col min="2054" max="2054" width="51" style="20" customWidth="1"/>
    <col min="2055" max="2055" width="26" style="20" customWidth="1"/>
    <col min="2056" max="2056" width="20.125" style="20" customWidth="1"/>
    <col min="2057" max="2057" width="24.875" style="20" customWidth="1"/>
    <col min="2058" max="2058" width="10" style="20" customWidth="1"/>
    <col min="2059" max="2059" width="9" style="20"/>
    <col min="2060" max="2060" width="18.875" style="20" bestFit="1" customWidth="1"/>
    <col min="2061" max="2308" width="9" style="20"/>
    <col min="2309" max="2309" width="9.875" style="20" customWidth="1"/>
    <col min="2310" max="2310" width="51" style="20" customWidth="1"/>
    <col min="2311" max="2311" width="26" style="20" customWidth="1"/>
    <col min="2312" max="2312" width="20.125" style="20" customWidth="1"/>
    <col min="2313" max="2313" width="24.875" style="20" customWidth="1"/>
    <col min="2314" max="2314" width="10" style="20" customWidth="1"/>
    <col min="2315" max="2315" width="9" style="20"/>
    <col min="2316" max="2316" width="18.875" style="20" bestFit="1" customWidth="1"/>
    <col min="2317" max="2564" width="9" style="20"/>
    <col min="2565" max="2565" width="9.875" style="20" customWidth="1"/>
    <col min="2566" max="2566" width="51" style="20" customWidth="1"/>
    <col min="2567" max="2567" width="26" style="20" customWidth="1"/>
    <col min="2568" max="2568" width="20.125" style="20" customWidth="1"/>
    <col min="2569" max="2569" width="24.875" style="20" customWidth="1"/>
    <col min="2570" max="2570" width="10" style="20" customWidth="1"/>
    <col min="2571" max="2571" width="9" style="20"/>
    <col min="2572" max="2572" width="18.875" style="20" bestFit="1" customWidth="1"/>
    <col min="2573" max="2820" width="9" style="20"/>
    <col min="2821" max="2821" width="9.875" style="20" customWidth="1"/>
    <col min="2822" max="2822" width="51" style="20" customWidth="1"/>
    <col min="2823" max="2823" width="26" style="20" customWidth="1"/>
    <col min="2824" max="2824" width="20.125" style="20" customWidth="1"/>
    <col min="2825" max="2825" width="24.875" style="20" customWidth="1"/>
    <col min="2826" max="2826" width="10" style="20" customWidth="1"/>
    <col min="2827" max="2827" width="9" style="20"/>
    <col min="2828" max="2828" width="18.875" style="20" bestFit="1" customWidth="1"/>
    <col min="2829" max="3076" width="9" style="20"/>
    <col min="3077" max="3077" width="9.875" style="20" customWidth="1"/>
    <col min="3078" max="3078" width="51" style="20" customWidth="1"/>
    <col min="3079" max="3079" width="26" style="20" customWidth="1"/>
    <col min="3080" max="3080" width="20.125" style="20" customWidth="1"/>
    <col min="3081" max="3081" width="24.875" style="20" customWidth="1"/>
    <col min="3082" max="3082" width="10" style="20" customWidth="1"/>
    <col min="3083" max="3083" width="9" style="20"/>
    <col min="3084" max="3084" width="18.875" style="20" bestFit="1" customWidth="1"/>
    <col min="3085" max="3332" width="9" style="20"/>
    <col min="3333" max="3333" width="9.875" style="20" customWidth="1"/>
    <col min="3334" max="3334" width="51" style="20" customWidth="1"/>
    <col min="3335" max="3335" width="26" style="20" customWidth="1"/>
    <col min="3336" max="3336" width="20.125" style="20" customWidth="1"/>
    <col min="3337" max="3337" width="24.875" style="20" customWidth="1"/>
    <col min="3338" max="3338" width="10" style="20" customWidth="1"/>
    <col min="3339" max="3339" width="9" style="20"/>
    <col min="3340" max="3340" width="18.875" style="20" bestFit="1" customWidth="1"/>
    <col min="3341" max="3588" width="9" style="20"/>
    <col min="3589" max="3589" width="9.875" style="20" customWidth="1"/>
    <col min="3590" max="3590" width="51" style="20" customWidth="1"/>
    <col min="3591" max="3591" width="26" style="20" customWidth="1"/>
    <col min="3592" max="3592" width="20.125" style="20" customWidth="1"/>
    <col min="3593" max="3593" width="24.875" style="20" customWidth="1"/>
    <col min="3594" max="3594" width="10" style="20" customWidth="1"/>
    <col min="3595" max="3595" width="9" style="20"/>
    <col min="3596" max="3596" width="18.875" style="20" bestFit="1" customWidth="1"/>
    <col min="3597" max="3844" width="9" style="20"/>
    <col min="3845" max="3845" width="9.875" style="20" customWidth="1"/>
    <col min="3846" max="3846" width="51" style="20" customWidth="1"/>
    <col min="3847" max="3847" width="26" style="20" customWidth="1"/>
    <col min="3848" max="3848" width="20.125" style="20" customWidth="1"/>
    <col min="3849" max="3849" width="24.875" style="20" customWidth="1"/>
    <col min="3850" max="3850" width="10" style="20" customWidth="1"/>
    <col min="3851" max="3851" width="9" style="20"/>
    <col min="3852" max="3852" width="18.875" style="20" bestFit="1" customWidth="1"/>
    <col min="3853" max="4100" width="9" style="20"/>
    <col min="4101" max="4101" width="9.875" style="20" customWidth="1"/>
    <col min="4102" max="4102" width="51" style="20" customWidth="1"/>
    <col min="4103" max="4103" width="26" style="20" customWidth="1"/>
    <col min="4104" max="4104" width="20.125" style="20" customWidth="1"/>
    <col min="4105" max="4105" width="24.875" style="20" customWidth="1"/>
    <col min="4106" max="4106" width="10" style="20" customWidth="1"/>
    <col min="4107" max="4107" width="9" style="20"/>
    <col min="4108" max="4108" width="18.875" style="20" bestFit="1" customWidth="1"/>
    <col min="4109" max="4356" width="9" style="20"/>
    <col min="4357" max="4357" width="9.875" style="20" customWidth="1"/>
    <col min="4358" max="4358" width="51" style="20" customWidth="1"/>
    <col min="4359" max="4359" width="26" style="20" customWidth="1"/>
    <col min="4360" max="4360" width="20.125" style="20" customWidth="1"/>
    <col min="4361" max="4361" width="24.875" style="20" customWidth="1"/>
    <col min="4362" max="4362" width="10" style="20" customWidth="1"/>
    <col min="4363" max="4363" width="9" style="20"/>
    <col min="4364" max="4364" width="18.875" style="20" bestFit="1" customWidth="1"/>
    <col min="4365" max="4612" width="9" style="20"/>
    <col min="4613" max="4613" width="9.875" style="20" customWidth="1"/>
    <col min="4614" max="4614" width="51" style="20" customWidth="1"/>
    <col min="4615" max="4615" width="26" style="20" customWidth="1"/>
    <col min="4616" max="4616" width="20.125" style="20" customWidth="1"/>
    <col min="4617" max="4617" width="24.875" style="20" customWidth="1"/>
    <col min="4618" max="4618" width="10" style="20" customWidth="1"/>
    <col min="4619" max="4619" width="9" style="20"/>
    <col min="4620" max="4620" width="18.875" style="20" bestFit="1" customWidth="1"/>
    <col min="4621" max="4868" width="9" style="20"/>
    <col min="4869" max="4869" width="9.875" style="20" customWidth="1"/>
    <col min="4870" max="4870" width="51" style="20" customWidth="1"/>
    <col min="4871" max="4871" width="26" style="20" customWidth="1"/>
    <col min="4872" max="4872" width="20.125" style="20" customWidth="1"/>
    <col min="4873" max="4873" width="24.875" style="20" customWidth="1"/>
    <col min="4874" max="4874" width="10" style="20" customWidth="1"/>
    <col min="4875" max="4875" width="9" style="20"/>
    <col min="4876" max="4876" width="18.875" style="20" bestFit="1" customWidth="1"/>
    <col min="4877" max="5124" width="9" style="20"/>
    <col min="5125" max="5125" width="9.875" style="20" customWidth="1"/>
    <col min="5126" max="5126" width="51" style="20" customWidth="1"/>
    <col min="5127" max="5127" width="26" style="20" customWidth="1"/>
    <col min="5128" max="5128" width="20.125" style="20" customWidth="1"/>
    <col min="5129" max="5129" width="24.875" style="20" customWidth="1"/>
    <col min="5130" max="5130" width="10" style="20" customWidth="1"/>
    <col min="5131" max="5131" width="9" style="20"/>
    <col min="5132" max="5132" width="18.875" style="20" bestFit="1" customWidth="1"/>
    <col min="5133" max="5380" width="9" style="20"/>
    <col min="5381" max="5381" width="9.875" style="20" customWidth="1"/>
    <col min="5382" max="5382" width="51" style="20" customWidth="1"/>
    <col min="5383" max="5383" width="26" style="20" customWidth="1"/>
    <col min="5384" max="5384" width="20.125" style="20" customWidth="1"/>
    <col min="5385" max="5385" width="24.875" style="20" customWidth="1"/>
    <col min="5386" max="5386" width="10" style="20" customWidth="1"/>
    <col min="5387" max="5387" width="9" style="20"/>
    <col min="5388" max="5388" width="18.875" style="20" bestFit="1" customWidth="1"/>
    <col min="5389" max="5636" width="9" style="20"/>
    <col min="5637" max="5637" width="9.875" style="20" customWidth="1"/>
    <col min="5638" max="5638" width="51" style="20" customWidth="1"/>
    <col min="5639" max="5639" width="26" style="20" customWidth="1"/>
    <col min="5640" max="5640" width="20.125" style="20" customWidth="1"/>
    <col min="5641" max="5641" width="24.875" style="20" customWidth="1"/>
    <col min="5642" max="5642" width="10" style="20" customWidth="1"/>
    <col min="5643" max="5643" width="9" style="20"/>
    <col min="5644" max="5644" width="18.875" style="20" bestFit="1" customWidth="1"/>
    <col min="5645" max="5892" width="9" style="20"/>
    <col min="5893" max="5893" width="9.875" style="20" customWidth="1"/>
    <col min="5894" max="5894" width="51" style="20" customWidth="1"/>
    <col min="5895" max="5895" width="26" style="20" customWidth="1"/>
    <col min="5896" max="5896" width="20.125" style="20" customWidth="1"/>
    <col min="5897" max="5897" width="24.875" style="20" customWidth="1"/>
    <col min="5898" max="5898" width="10" style="20" customWidth="1"/>
    <col min="5899" max="5899" width="9" style="20"/>
    <col min="5900" max="5900" width="18.875" style="20" bestFit="1" customWidth="1"/>
    <col min="5901" max="6148" width="9" style="20"/>
    <col min="6149" max="6149" width="9.875" style="20" customWidth="1"/>
    <col min="6150" max="6150" width="51" style="20" customWidth="1"/>
    <col min="6151" max="6151" width="26" style="20" customWidth="1"/>
    <col min="6152" max="6152" width="20.125" style="20" customWidth="1"/>
    <col min="6153" max="6153" width="24.875" style="20" customWidth="1"/>
    <col min="6154" max="6154" width="10" style="20" customWidth="1"/>
    <col min="6155" max="6155" width="9" style="20"/>
    <col min="6156" max="6156" width="18.875" style="20" bestFit="1" customWidth="1"/>
    <col min="6157" max="6404" width="9" style="20"/>
    <col min="6405" max="6405" width="9.875" style="20" customWidth="1"/>
    <col min="6406" max="6406" width="51" style="20" customWidth="1"/>
    <col min="6407" max="6407" width="26" style="20" customWidth="1"/>
    <col min="6408" max="6408" width="20.125" style="20" customWidth="1"/>
    <col min="6409" max="6409" width="24.875" style="20" customWidth="1"/>
    <col min="6410" max="6410" width="10" style="20" customWidth="1"/>
    <col min="6411" max="6411" width="9" style="20"/>
    <col min="6412" max="6412" width="18.875" style="20" bestFit="1" customWidth="1"/>
    <col min="6413" max="6660" width="9" style="20"/>
    <col min="6661" max="6661" width="9.875" style="20" customWidth="1"/>
    <col min="6662" max="6662" width="51" style="20" customWidth="1"/>
    <col min="6663" max="6663" width="26" style="20" customWidth="1"/>
    <col min="6664" max="6664" width="20.125" style="20" customWidth="1"/>
    <col min="6665" max="6665" width="24.875" style="20" customWidth="1"/>
    <col min="6666" max="6666" width="10" style="20" customWidth="1"/>
    <col min="6667" max="6667" width="9" style="20"/>
    <col min="6668" max="6668" width="18.875" style="20" bestFit="1" customWidth="1"/>
    <col min="6669" max="6916" width="9" style="20"/>
    <col min="6917" max="6917" width="9.875" style="20" customWidth="1"/>
    <col min="6918" max="6918" width="51" style="20" customWidth="1"/>
    <col min="6919" max="6919" width="26" style="20" customWidth="1"/>
    <col min="6920" max="6920" width="20.125" style="20" customWidth="1"/>
    <col min="6921" max="6921" width="24.875" style="20" customWidth="1"/>
    <col min="6922" max="6922" width="10" style="20" customWidth="1"/>
    <col min="6923" max="6923" width="9" style="20"/>
    <col min="6924" max="6924" width="18.875" style="20" bestFit="1" customWidth="1"/>
    <col min="6925" max="7172" width="9" style="20"/>
    <col min="7173" max="7173" width="9.875" style="20" customWidth="1"/>
    <col min="7174" max="7174" width="51" style="20" customWidth="1"/>
    <col min="7175" max="7175" width="26" style="20" customWidth="1"/>
    <col min="7176" max="7176" width="20.125" style="20" customWidth="1"/>
    <col min="7177" max="7177" width="24.875" style="20" customWidth="1"/>
    <col min="7178" max="7178" width="10" style="20" customWidth="1"/>
    <col min="7179" max="7179" width="9" style="20"/>
    <col min="7180" max="7180" width="18.875" style="20" bestFit="1" customWidth="1"/>
    <col min="7181" max="7428" width="9" style="20"/>
    <col min="7429" max="7429" width="9.875" style="20" customWidth="1"/>
    <col min="7430" max="7430" width="51" style="20" customWidth="1"/>
    <col min="7431" max="7431" width="26" style="20" customWidth="1"/>
    <col min="7432" max="7432" width="20.125" style="20" customWidth="1"/>
    <col min="7433" max="7433" width="24.875" style="20" customWidth="1"/>
    <col min="7434" max="7434" width="10" style="20" customWidth="1"/>
    <col min="7435" max="7435" width="9" style="20"/>
    <col min="7436" max="7436" width="18.875" style="20" bestFit="1" customWidth="1"/>
    <col min="7437" max="7684" width="9" style="20"/>
    <col min="7685" max="7685" width="9.875" style="20" customWidth="1"/>
    <col min="7686" max="7686" width="51" style="20" customWidth="1"/>
    <col min="7687" max="7687" width="26" style="20" customWidth="1"/>
    <col min="7688" max="7688" width="20.125" style="20" customWidth="1"/>
    <col min="7689" max="7689" width="24.875" style="20" customWidth="1"/>
    <col min="7690" max="7690" width="10" style="20" customWidth="1"/>
    <col min="7691" max="7691" width="9" style="20"/>
    <col min="7692" max="7692" width="18.875" style="20" bestFit="1" customWidth="1"/>
    <col min="7693" max="7940" width="9" style="20"/>
    <col min="7941" max="7941" width="9.875" style="20" customWidth="1"/>
    <col min="7942" max="7942" width="51" style="20" customWidth="1"/>
    <col min="7943" max="7943" width="26" style="20" customWidth="1"/>
    <col min="7944" max="7944" width="20.125" style="20" customWidth="1"/>
    <col min="7945" max="7945" width="24.875" style="20" customWidth="1"/>
    <col min="7946" max="7946" width="10" style="20" customWidth="1"/>
    <col min="7947" max="7947" width="9" style="20"/>
    <col min="7948" max="7948" width="18.875" style="20" bestFit="1" customWidth="1"/>
    <col min="7949" max="8196" width="9" style="20"/>
    <col min="8197" max="8197" width="9.875" style="20" customWidth="1"/>
    <col min="8198" max="8198" width="51" style="20" customWidth="1"/>
    <col min="8199" max="8199" width="26" style="20" customWidth="1"/>
    <col min="8200" max="8200" width="20.125" style="20" customWidth="1"/>
    <col min="8201" max="8201" width="24.875" style="20" customWidth="1"/>
    <col min="8202" max="8202" width="10" style="20" customWidth="1"/>
    <col min="8203" max="8203" width="9" style="20"/>
    <col min="8204" max="8204" width="18.875" style="20" bestFit="1" customWidth="1"/>
    <col min="8205" max="8452" width="9" style="20"/>
    <col min="8453" max="8453" width="9.875" style="20" customWidth="1"/>
    <col min="8454" max="8454" width="51" style="20" customWidth="1"/>
    <col min="8455" max="8455" width="26" style="20" customWidth="1"/>
    <col min="8456" max="8456" width="20.125" style="20" customWidth="1"/>
    <col min="8457" max="8457" width="24.875" style="20" customWidth="1"/>
    <col min="8458" max="8458" width="10" style="20" customWidth="1"/>
    <col min="8459" max="8459" width="9" style="20"/>
    <col min="8460" max="8460" width="18.875" style="20" bestFit="1" customWidth="1"/>
    <col min="8461" max="8708" width="9" style="20"/>
    <col min="8709" max="8709" width="9.875" style="20" customWidth="1"/>
    <col min="8710" max="8710" width="51" style="20" customWidth="1"/>
    <col min="8711" max="8711" width="26" style="20" customWidth="1"/>
    <col min="8712" max="8712" width="20.125" style="20" customWidth="1"/>
    <col min="8713" max="8713" width="24.875" style="20" customWidth="1"/>
    <col min="8714" max="8714" width="10" style="20" customWidth="1"/>
    <col min="8715" max="8715" width="9" style="20"/>
    <col min="8716" max="8716" width="18.875" style="20" bestFit="1" customWidth="1"/>
    <col min="8717" max="8964" width="9" style="20"/>
    <col min="8965" max="8965" width="9.875" style="20" customWidth="1"/>
    <col min="8966" max="8966" width="51" style="20" customWidth="1"/>
    <col min="8967" max="8967" width="26" style="20" customWidth="1"/>
    <col min="8968" max="8968" width="20.125" style="20" customWidth="1"/>
    <col min="8969" max="8969" width="24.875" style="20" customWidth="1"/>
    <col min="8970" max="8970" width="10" style="20" customWidth="1"/>
    <col min="8971" max="8971" width="9" style="20"/>
    <col min="8972" max="8972" width="18.875" style="20" bestFit="1" customWidth="1"/>
    <col min="8973" max="9220" width="9" style="20"/>
    <col min="9221" max="9221" width="9.875" style="20" customWidth="1"/>
    <col min="9222" max="9222" width="51" style="20" customWidth="1"/>
    <col min="9223" max="9223" width="26" style="20" customWidth="1"/>
    <col min="9224" max="9224" width="20.125" style="20" customWidth="1"/>
    <col min="9225" max="9225" width="24.875" style="20" customWidth="1"/>
    <col min="9226" max="9226" width="10" style="20" customWidth="1"/>
    <col min="9227" max="9227" width="9" style="20"/>
    <col min="9228" max="9228" width="18.875" style="20" bestFit="1" customWidth="1"/>
    <col min="9229" max="9476" width="9" style="20"/>
    <col min="9477" max="9477" width="9.875" style="20" customWidth="1"/>
    <col min="9478" max="9478" width="51" style="20" customWidth="1"/>
    <col min="9479" max="9479" width="26" style="20" customWidth="1"/>
    <col min="9480" max="9480" width="20.125" style="20" customWidth="1"/>
    <col min="9481" max="9481" width="24.875" style="20" customWidth="1"/>
    <col min="9482" max="9482" width="10" style="20" customWidth="1"/>
    <col min="9483" max="9483" width="9" style="20"/>
    <col min="9484" max="9484" width="18.875" style="20" bestFit="1" customWidth="1"/>
    <col min="9485" max="9732" width="9" style="20"/>
    <col min="9733" max="9733" width="9.875" style="20" customWidth="1"/>
    <col min="9734" max="9734" width="51" style="20" customWidth="1"/>
    <col min="9735" max="9735" width="26" style="20" customWidth="1"/>
    <col min="9736" max="9736" width="20.125" style="20" customWidth="1"/>
    <col min="9737" max="9737" width="24.875" style="20" customWidth="1"/>
    <col min="9738" max="9738" width="10" style="20" customWidth="1"/>
    <col min="9739" max="9739" width="9" style="20"/>
    <col min="9740" max="9740" width="18.875" style="20" bestFit="1" customWidth="1"/>
    <col min="9741" max="9988" width="9" style="20"/>
    <col min="9989" max="9989" width="9.875" style="20" customWidth="1"/>
    <col min="9990" max="9990" width="51" style="20" customWidth="1"/>
    <col min="9991" max="9991" width="26" style="20" customWidth="1"/>
    <col min="9992" max="9992" width="20.125" style="20" customWidth="1"/>
    <col min="9993" max="9993" width="24.875" style="20" customWidth="1"/>
    <col min="9994" max="9994" width="10" style="20" customWidth="1"/>
    <col min="9995" max="9995" width="9" style="20"/>
    <col min="9996" max="9996" width="18.875" style="20" bestFit="1" customWidth="1"/>
    <col min="9997" max="10244" width="9" style="20"/>
    <col min="10245" max="10245" width="9.875" style="20" customWidth="1"/>
    <col min="10246" max="10246" width="51" style="20" customWidth="1"/>
    <col min="10247" max="10247" width="26" style="20" customWidth="1"/>
    <col min="10248" max="10248" width="20.125" style="20" customWidth="1"/>
    <col min="10249" max="10249" width="24.875" style="20" customWidth="1"/>
    <col min="10250" max="10250" width="10" style="20" customWidth="1"/>
    <col min="10251" max="10251" width="9" style="20"/>
    <col min="10252" max="10252" width="18.875" style="20" bestFit="1" customWidth="1"/>
    <col min="10253" max="10500" width="9" style="20"/>
    <col min="10501" max="10501" width="9.875" style="20" customWidth="1"/>
    <col min="10502" max="10502" width="51" style="20" customWidth="1"/>
    <col min="10503" max="10503" width="26" style="20" customWidth="1"/>
    <col min="10504" max="10504" width="20.125" style="20" customWidth="1"/>
    <col min="10505" max="10505" width="24.875" style="20" customWidth="1"/>
    <col min="10506" max="10506" width="10" style="20" customWidth="1"/>
    <col min="10507" max="10507" width="9" style="20"/>
    <col min="10508" max="10508" width="18.875" style="20" bestFit="1" customWidth="1"/>
    <col min="10509" max="10756" width="9" style="20"/>
    <col min="10757" max="10757" width="9.875" style="20" customWidth="1"/>
    <col min="10758" max="10758" width="51" style="20" customWidth="1"/>
    <col min="10759" max="10759" width="26" style="20" customWidth="1"/>
    <col min="10760" max="10760" width="20.125" style="20" customWidth="1"/>
    <col min="10761" max="10761" width="24.875" style="20" customWidth="1"/>
    <col min="10762" max="10762" width="10" style="20" customWidth="1"/>
    <col min="10763" max="10763" width="9" style="20"/>
    <col min="10764" max="10764" width="18.875" style="20" bestFit="1" customWidth="1"/>
    <col min="10765" max="11012" width="9" style="20"/>
    <col min="11013" max="11013" width="9.875" style="20" customWidth="1"/>
    <col min="11014" max="11014" width="51" style="20" customWidth="1"/>
    <col min="11015" max="11015" width="26" style="20" customWidth="1"/>
    <col min="11016" max="11016" width="20.125" style="20" customWidth="1"/>
    <col min="11017" max="11017" width="24.875" style="20" customWidth="1"/>
    <col min="11018" max="11018" width="10" style="20" customWidth="1"/>
    <col min="11019" max="11019" width="9" style="20"/>
    <col min="11020" max="11020" width="18.875" style="20" bestFit="1" customWidth="1"/>
    <col min="11021" max="11268" width="9" style="20"/>
    <col min="11269" max="11269" width="9.875" style="20" customWidth="1"/>
    <col min="11270" max="11270" width="51" style="20" customWidth="1"/>
    <col min="11271" max="11271" width="26" style="20" customWidth="1"/>
    <col min="11272" max="11272" width="20.125" style="20" customWidth="1"/>
    <col min="11273" max="11273" width="24.875" style="20" customWidth="1"/>
    <col min="11274" max="11274" width="10" style="20" customWidth="1"/>
    <col min="11275" max="11275" width="9" style="20"/>
    <col min="11276" max="11276" width="18.875" style="20" bestFit="1" customWidth="1"/>
    <col min="11277" max="11524" width="9" style="20"/>
    <col min="11525" max="11525" width="9.875" style="20" customWidth="1"/>
    <col min="11526" max="11526" width="51" style="20" customWidth="1"/>
    <col min="11527" max="11527" width="26" style="20" customWidth="1"/>
    <col min="11528" max="11528" width="20.125" style="20" customWidth="1"/>
    <col min="11529" max="11529" width="24.875" style="20" customWidth="1"/>
    <col min="11530" max="11530" width="10" style="20" customWidth="1"/>
    <col min="11531" max="11531" width="9" style="20"/>
    <col min="11532" max="11532" width="18.875" style="20" bestFit="1" customWidth="1"/>
    <col min="11533" max="11780" width="9" style="20"/>
    <col min="11781" max="11781" width="9.875" style="20" customWidth="1"/>
    <col min="11782" max="11782" width="51" style="20" customWidth="1"/>
    <col min="11783" max="11783" width="26" style="20" customWidth="1"/>
    <col min="11784" max="11784" width="20.125" style="20" customWidth="1"/>
    <col min="11785" max="11785" width="24.875" style="20" customWidth="1"/>
    <col min="11786" max="11786" width="10" style="20" customWidth="1"/>
    <col min="11787" max="11787" width="9" style="20"/>
    <col min="11788" max="11788" width="18.875" style="20" bestFit="1" customWidth="1"/>
    <col min="11789" max="12036" width="9" style="20"/>
    <col min="12037" max="12037" width="9.875" style="20" customWidth="1"/>
    <col min="12038" max="12038" width="51" style="20" customWidth="1"/>
    <col min="12039" max="12039" width="26" style="20" customWidth="1"/>
    <col min="12040" max="12040" width="20.125" style="20" customWidth="1"/>
    <col min="12041" max="12041" width="24.875" style="20" customWidth="1"/>
    <col min="12042" max="12042" width="10" style="20" customWidth="1"/>
    <col min="12043" max="12043" width="9" style="20"/>
    <col min="12044" max="12044" width="18.875" style="20" bestFit="1" customWidth="1"/>
    <col min="12045" max="12292" width="9" style="20"/>
    <col min="12293" max="12293" width="9.875" style="20" customWidth="1"/>
    <col min="12294" max="12294" width="51" style="20" customWidth="1"/>
    <col min="12295" max="12295" width="26" style="20" customWidth="1"/>
    <col min="12296" max="12296" width="20.125" style="20" customWidth="1"/>
    <col min="12297" max="12297" width="24.875" style="20" customWidth="1"/>
    <col min="12298" max="12298" width="10" style="20" customWidth="1"/>
    <col min="12299" max="12299" width="9" style="20"/>
    <col min="12300" max="12300" width="18.875" style="20" bestFit="1" customWidth="1"/>
    <col min="12301" max="12548" width="9" style="20"/>
    <col min="12549" max="12549" width="9.875" style="20" customWidth="1"/>
    <col min="12550" max="12550" width="51" style="20" customWidth="1"/>
    <col min="12551" max="12551" width="26" style="20" customWidth="1"/>
    <col min="12552" max="12552" width="20.125" style="20" customWidth="1"/>
    <col min="12553" max="12553" width="24.875" style="20" customWidth="1"/>
    <col min="12554" max="12554" width="10" style="20" customWidth="1"/>
    <col min="12555" max="12555" width="9" style="20"/>
    <col min="12556" max="12556" width="18.875" style="20" bestFit="1" customWidth="1"/>
    <col min="12557" max="12804" width="9" style="20"/>
    <col min="12805" max="12805" width="9.875" style="20" customWidth="1"/>
    <col min="12806" max="12806" width="51" style="20" customWidth="1"/>
    <col min="12807" max="12807" width="26" style="20" customWidth="1"/>
    <col min="12808" max="12808" width="20.125" style="20" customWidth="1"/>
    <col min="12809" max="12809" width="24.875" style="20" customWidth="1"/>
    <col min="12810" max="12810" width="10" style="20" customWidth="1"/>
    <col min="12811" max="12811" width="9" style="20"/>
    <col min="12812" max="12812" width="18.875" style="20" bestFit="1" customWidth="1"/>
    <col min="12813" max="13060" width="9" style="20"/>
    <col min="13061" max="13061" width="9.875" style="20" customWidth="1"/>
    <col min="13062" max="13062" width="51" style="20" customWidth="1"/>
    <col min="13063" max="13063" width="26" style="20" customWidth="1"/>
    <col min="13064" max="13064" width="20.125" style="20" customWidth="1"/>
    <col min="13065" max="13065" width="24.875" style="20" customWidth="1"/>
    <col min="13066" max="13066" width="10" style="20" customWidth="1"/>
    <col min="13067" max="13067" width="9" style="20"/>
    <col min="13068" max="13068" width="18.875" style="20" bestFit="1" customWidth="1"/>
    <col min="13069" max="13316" width="9" style="20"/>
    <col min="13317" max="13317" width="9.875" style="20" customWidth="1"/>
    <col min="13318" max="13318" width="51" style="20" customWidth="1"/>
    <col min="13319" max="13319" width="26" style="20" customWidth="1"/>
    <col min="13320" max="13320" width="20.125" style="20" customWidth="1"/>
    <col min="13321" max="13321" width="24.875" style="20" customWidth="1"/>
    <col min="13322" max="13322" width="10" style="20" customWidth="1"/>
    <col min="13323" max="13323" width="9" style="20"/>
    <col min="13324" max="13324" width="18.875" style="20" bestFit="1" customWidth="1"/>
    <col min="13325" max="13572" width="9" style="20"/>
    <col min="13573" max="13573" width="9.875" style="20" customWidth="1"/>
    <col min="13574" max="13574" width="51" style="20" customWidth="1"/>
    <col min="13575" max="13575" width="26" style="20" customWidth="1"/>
    <col min="13576" max="13576" width="20.125" style="20" customWidth="1"/>
    <col min="13577" max="13577" width="24.875" style="20" customWidth="1"/>
    <col min="13578" max="13578" width="10" style="20" customWidth="1"/>
    <col min="13579" max="13579" width="9" style="20"/>
    <col min="13580" max="13580" width="18.875" style="20" bestFit="1" customWidth="1"/>
    <col min="13581" max="13828" width="9" style="20"/>
    <col min="13829" max="13829" width="9.875" style="20" customWidth="1"/>
    <col min="13830" max="13830" width="51" style="20" customWidth="1"/>
    <col min="13831" max="13831" width="26" style="20" customWidth="1"/>
    <col min="13832" max="13832" width="20.125" style="20" customWidth="1"/>
    <col min="13833" max="13833" width="24.875" style="20" customWidth="1"/>
    <col min="13834" max="13834" width="10" style="20" customWidth="1"/>
    <col min="13835" max="13835" width="9" style="20"/>
    <col min="13836" max="13836" width="18.875" style="20" bestFit="1" customWidth="1"/>
    <col min="13837" max="14084" width="9" style="20"/>
    <col min="14085" max="14085" width="9.875" style="20" customWidth="1"/>
    <col min="14086" max="14086" width="51" style="20" customWidth="1"/>
    <col min="14087" max="14087" width="26" style="20" customWidth="1"/>
    <col min="14088" max="14088" width="20.125" style="20" customWidth="1"/>
    <col min="14089" max="14089" width="24.875" style="20" customWidth="1"/>
    <col min="14090" max="14090" width="10" style="20" customWidth="1"/>
    <col min="14091" max="14091" width="9" style="20"/>
    <col min="14092" max="14092" width="18.875" style="20" bestFit="1" customWidth="1"/>
    <col min="14093" max="14340" width="9" style="20"/>
    <col min="14341" max="14341" width="9.875" style="20" customWidth="1"/>
    <col min="14342" max="14342" width="51" style="20" customWidth="1"/>
    <col min="14343" max="14343" width="26" style="20" customWidth="1"/>
    <col min="14344" max="14344" width="20.125" style="20" customWidth="1"/>
    <col min="14345" max="14345" width="24.875" style="20" customWidth="1"/>
    <col min="14346" max="14346" width="10" style="20" customWidth="1"/>
    <col min="14347" max="14347" width="9" style="20"/>
    <col min="14348" max="14348" width="18.875" style="20" bestFit="1" customWidth="1"/>
    <col min="14349" max="14596" width="9" style="20"/>
    <col min="14597" max="14597" width="9.875" style="20" customWidth="1"/>
    <col min="14598" max="14598" width="51" style="20" customWidth="1"/>
    <col min="14599" max="14599" width="26" style="20" customWidth="1"/>
    <col min="14600" max="14600" width="20.125" style="20" customWidth="1"/>
    <col min="14601" max="14601" width="24.875" style="20" customWidth="1"/>
    <col min="14602" max="14602" width="10" style="20" customWidth="1"/>
    <col min="14603" max="14603" width="9" style="20"/>
    <col min="14604" max="14604" width="18.875" style="20" bestFit="1" customWidth="1"/>
    <col min="14605" max="14852" width="9" style="20"/>
    <col min="14853" max="14853" width="9.875" style="20" customWidth="1"/>
    <col min="14854" max="14854" width="51" style="20" customWidth="1"/>
    <col min="14855" max="14855" width="26" style="20" customWidth="1"/>
    <col min="14856" max="14856" width="20.125" style="20" customWidth="1"/>
    <col min="14857" max="14857" width="24.875" style="20" customWidth="1"/>
    <col min="14858" max="14858" width="10" style="20" customWidth="1"/>
    <col min="14859" max="14859" width="9" style="20"/>
    <col min="14860" max="14860" width="18.875" style="20" bestFit="1" customWidth="1"/>
    <col min="14861" max="15108" width="9" style="20"/>
    <col min="15109" max="15109" width="9.875" style="20" customWidth="1"/>
    <col min="15110" max="15110" width="51" style="20" customWidth="1"/>
    <col min="15111" max="15111" width="26" style="20" customWidth="1"/>
    <col min="15112" max="15112" width="20.125" style="20" customWidth="1"/>
    <col min="15113" max="15113" width="24.875" style="20" customWidth="1"/>
    <col min="15114" max="15114" width="10" style="20" customWidth="1"/>
    <col min="15115" max="15115" width="9" style="20"/>
    <col min="15116" max="15116" width="18.875" style="20" bestFit="1" customWidth="1"/>
    <col min="15117" max="15364" width="9" style="20"/>
    <col min="15365" max="15365" width="9.875" style="20" customWidth="1"/>
    <col min="15366" max="15366" width="51" style="20" customWidth="1"/>
    <col min="15367" max="15367" width="26" style="20" customWidth="1"/>
    <col min="15368" max="15368" width="20.125" style="20" customWidth="1"/>
    <col min="15369" max="15369" width="24.875" style="20" customWidth="1"/>
    <col min="15370" max="15370" width="10" style="20" customWidth="1"/>
    <col min="15371" max="15371" width="9" style="20"/>
    <col min="15372" max="15372" width="18.875" style="20" bestFit="1" customWidth="1"/>
    <col min="15373" max="15620" width="9" style="20"/>
    <col min="15621" max="15621" width="9.875" style="20" customWidth="1"/>
    <col min="15622" max="15622" width="51" style="20" customWidth="1"/>
    <col min="15623" max="15623" width="26" style="20" customWidth="1"/>
    <col min="15624" max="15624" width="20.125" style="20" customWidth="1"/>
    <col min="15625" max="15625" width="24.875" style="20" customWidth="1"/>
    <col min="15626" max="15626" width="10" style="20" customWidth="1"/>
    <col min="15627" max="15627" width="9" style="20"/>
    <col min="15628" max="15628" width="18.875" style="20" bestFit="1" customWidth="1"/>
    <col min="15629" max="15876" width="9" style="20"/>
    <col min="15877" max="15877" width="9.875" style="20" customWidth="1"/>
    <col min="15878" max="15878" width="51" style="20" customWidth="1"/>
    <col min="15879" max="15879" width="26" style="20" customWidth="1"/>
    <col min="15880" max="15880" width="20.125" style="20" customWidth="1"/>
    <col min="15881" max="15881" width="24.875" style="20" customWidth="1"/>
    <col min="15882" max="15882" width="10" style="20" customWidth="1"/>
    <col min="15883" max="15883" width="9" style="20"/>
    <col min="15884" max="15884" width="18.875" style="20" bestFit="1" customWidth="1"/>
    <col min="15885" max="16132" width="9" style="20"/>
    <col min="16133" max="16133" width="9.875" style="20" customWidth="1"/>
    <col min="16134" max="16134" width="51" style="20" customWidth="1"/>
    <col min="16135" max="16135" width="26" style="20" customWidth="1"/>
    <col min="16136" max="16136" width="20.125" style="20" customWidth="1"/>
    <col min="16137" max="16137" width="24.875" style="20" customWidth="1"/>
    <col min="16138" max="16138" width="10" style="20" customWidth="1"/>
    <col min="16139" max="16139" width="9" style="20"/>
    <col min="16140" max="16140" width="18.875" style="20" bestFit="1" customWidth="1"/>
    <col min="16141" max="16384" width="9" style="20"/>
  </cols>
  <sheetData>
    <row r="1" spans="1:17" s="16" customFormat="1" ht="58.5" customHeight="1">
      <c r="A1" s="378"/>
      <c r="B1" s="378"/>
      <c r="C1" s="382" t="s">
        <v>263</v>
      </c>
      <c r="D1" s="382"/>
      <c r="E1" s="382"/>
      <c r="F1" s="382"/>
      <c r="G1" s="39"/>
      <c r="H1" s="39"/>
      <c r="I1" s="25"/>
      <c r="J1" s="25"/>
      <c r="K1" s="25"/>
    </row>
    <row r="2" spans="1:17" s="28" customFormat="1" ht="33.75" customHeight="1">
      <c r="A2" s="379" t="s">
        <v>131</v>
      </c>
      <c r="B2" s="379"/>
      <c r="C2" s="379"/>
      <c r="D2" s="379"/>
      <c r="E2" s="379"/>
      <c r="F2" s="379"/>
      <c r="G2" s="40"/>
      <c r="H2" s="40"/>
    </row>
    <row r="3" spans="1:17" s="28" customFormat="1" ht="24.75" customHeight="1">
      <c r="A3" s="380" t="str">
        <f>+'B16'!A3:H3</f>
        <v>(Kèm theo Báo cáo số            /BC-UBND ngày      tháng 12 năm 2025 của UBND xã Khánh Thiện)</v>
      </c>
      <c r="B3" s="380"/>
      <c r="C3" s="380"/>
      <c r="D3" s="380"/>
      <c r="E3" s="380"/>
      <c r="F3" s="380"/>
      <c r="G3" s="41"/>
      <c r="H3" s="41"/>
    </row>
    <row r="4" spans="1:17" s="16" customFormat="1" ht="31.5" customHeight="1">
      <c r="B4" s="17"/>
      <c r="C4" s="381" t="s">
        <v>80</v>
      </c>
      <c r="D4" s="381"/>
      <c r="E4" s="381"/>
      <c r="F4" s="381"/>
      <c r="G4" s="43"/>
      <c r="H4" s="43"/>
    </row>
    <row r="5" spans="1:17" s="18" customFormat="1" ht="40.5" customHeight="1">
      <c r="A5" s="385" t="s">
        <v>2</v>
      </c>
      <c r="B5" s="385" t="s">
        <v>3</v>
      </c>
      <c r="C5" s="383" t="s">
        <v>40</v>
      </c>
      <c r="D5" s="383" t="s">
        <v>122</v>
      </c>
      <c r="E5" s="339" t="s">
        <v>78</v>
      </c>
      <c r="F5" s="339"/>
      <c r="G5" s="1"/>
      <c r="H5" s="1"/>
    </row>
    <row r="6" spans="1:17" s="18" customFormat="1" ht="39" customHeight="1">
      <c r="A6" s="386"/>
      <c r="B6" s="386"/>
      <c r="C6" s="384"/>
      <c r="D6" s="384"/>
      <c r="E6" s="53" t="s">
        <v>99</v>
      </c>
      <c r="F6" s="35" t="s">
        <v>100</v>
      </c>
      <c r="G6" s="1"/>
      <c r="H6" s="1"/>
    </row>
    <row r="7" spans="1:17" s="64" customFormat="1" ht="37.5" customHeight="1">
      <c r="A7" s="62"/>
      <c r="B7" s="63" t="s">
        <v>19</v>
      </c>
      <c r="C7" s="30">
        <f>C8+C29+C41</f>
        <v>252485170332</v>
      </c>
      <c r="D7" s="30">
        <f>D8+D29+D41</f>
        <v>188804000000</v>
      </c>
      <c r="E7" s="54">
        <f>+D7-C7</f>
        <v>-63681170332</v>
      </c>
      <c r="F7" s="34">
        <f>+D7/C7*100</f>
        <v>74.778253214529869</v>
      </c>
      <c r="G7" s="376" t="s">
        <v>116</v>
      </c>
      <c r="H7" s="377"/>
      <c r="I7" s="374" t="s">
        <v>115</v>
      </c>
      <c r="J7" s="375"/>
      <c r="L7" s="65"/>
      <c r="N7" s="66">
        <f t="shared" ref="N7:N18" si="0">+C7-D7</f>
        <v>63681170332</v>
      </c>
    </row>
    <row r="8" spans="1:17" s="64" customFormat="1" ht="35.25" customHeight="1">
      <c r="A8" s="63" t="s">
        <v>4</v>
      </c>
      <c r="B8" s="67" t="s">
        <v>57</v>
      </c>
      <c r="C8" s="30">
        <f>C9+C21+C27+C28</f>
        <v>34659853358</v>
      </c>
      <c r="D8" s="30">
        <f>D9+D21+D27+D28</f>
        <v>185304000000</v>
      </c>
      <c r="E8" s="54">
        <f t="shared" ref="E8:E47" si="1">+D8-C8</f>
        <v>150644146642</v>
      </c>
      <c r="F8" s="34">
        <f t="shared" ref="F8:F47" si="2">+D8/C8*100</f>
        <v>534.63584535688506</v>
      </c>
      <c r="G8" s="65">
        <f t="shared" ref="G8" si="3">SUM(G9:G15)</f>
        <v>0</v>
      </c>
      <c r="H8" s="65" t="e">
        <f>SUM(H9:H15)</f>
        <v>#REF!</v>
      </c>
      <c r="I8" s="65">
        <f>SUM(I9:I15)</f>
        <v>252485170332</v>
      </c>
      <c r="J8" s="65">
        <f>SUM(J9:J15)</f>
        <v>188804000000</v>
      </c>
      <c r="K8" s="68" t="e">
        <f>+J8/H8*100</f>
        <v>#REF!</v>
      </c>
      <c r="L8" s="68">
        <f>+J8/I8*100</f>
        <v>74.778253214529869</v>
      </c>
      <c r="N8" s="66">
        <f t="shared" si="0"/>
        <v>-150644146642</v>
      </c>
      <c r="P8" s="65"/>
      <c r="Q8" s="68"/>
    </row>
    <row r="9" spans="1:17" s="64" customFormat="1" ht="35.25" customHeight="1">
      <c r="A9" s="63" t="s">
        <v>5</v>
      </c>
      <c r="B9" s="67" t="s">
        <v>21</v>
      </c>
      <c r="C9" s="30">
        <f>+C10</f>
        <v>34659853358</v>
      </c>
      <c r="D9" s="30">
        <f>10720000000+2550000000</f>
        <v>13270000000</v>
      </c>
      <c r="E9" s="54">
        <f t="shared" si="1"/>
        <v>-21389853358</v>
      </c>
      <c r="F9" s="34">
        <f t="shared" si="2"/>
        <v>38.286370871032808</v>
      </c>
      <c r="G9" s="44"/>
      <c r="H9" s="44" t="e">
        <f>+#REF!+#REF!</f>
        <v>#REF!</v>
      </c>
      <c r="I9" s="65">
        <f>+C9+C31+C36</f>
        <v>80892703358</v>
      </c>
      <c r="J9" s="65">
        <f>+D9+D31+D36</f>
        <v>13270000000</v>
      </c>
      <c r="K9" s="68" t="e">
        <f t="shared" ref="K9:K10" si="4">+J9/H9*100</f>
        <v>#REF!</v>
      </c>
      <c r="L9" s="68">
        <f>+J9/I9*100</f>
        <v>16.404446197417933</v>
      </c>
      <c r="N9" s="66">
        <f t="shared" si="0"/>
        <v>21389853358</v>
      </c>
      <c r="P9" s="68"/>
    </row>
    <row r="10" spans="1:17" s="64" customFormat="1" ht="35.25" customHeight="1">
      <c r="A10" s="63">
        <v>1</v>
      </c>
      <c r="B10" s="67" t="s">
        <v>58</v>
      </c>
      <c r="C10" s="30">
        <f>+C16+C19</f>
        <v>34659853358</v>
      </c>
      <c r="D10" s="30">
        <f>10720000000+2550000000</f>
        <v>13270000000</v>
      </c>
      <c r="E10" s="54">
        <f t="shared" si="1"/>
        <v>-21389853358</v>
      </c>
      <c r="F10" s="34">
        <f t="shared" si="2"/>
        <v>38.286370871032808</v>
      </c>
      <c r="G10" s="44"/>
      <c r="H10" s="44" t="e">
        <f>+#REF!+#REF!+#REF!+#REF!</f>
        <v>#REF!</v>
      </c>
      <c r="I10" s="65">
        <f>+C21+C27+C32+C37</f>
        <v>171592466974</v>
      </c>
      <c r="J10" s="65">
        <f>+D21+D27+D32+D37</f>
        <v>175534000000</v>
      </c>
      <c r="K10" s="68" t="e">
        <f t="shared" si="4"/>
        <v>#REF!</v>
      </c>
      <c r="L10" s="68">
        <f>+J10/I10*100</f>
        <v>102.29703150465062</v>
      </c>
      <c r="N10" s="66">
        <f t="shared" si="0"/>
        <v>21389853358</v>
      </c>
      <c r="O10" s="65">
        <f>+'B15'!D19-'b17'!D10</f>
        <v>17876082358</v>
      </c>
      <c r="P10" s="65"/>
    </row>
    <row r="11" spans="1:17" s="33" customFormat="1" ht="35.25" customHeight="1">
      <c r="A11" s="69"/>
      <c r="B11" s="70" t="s">
        <v>59</v>
      </c>
      <c r="C11" s="13"/>
      <c r="D11" s="13"/>
      <c r="E11" s="54">
        <f t="shared" si="1"/>
        <v>0</v>
      </c>
      <c r="F11" s="34"/>
      <c r="G11" s="45"/>
      <c r="H11" s="45"/>
      <c r="I11" s="65"/>
      <c r="N11" s="66">
        <f t="shared" si="0"/>
        <v>0</v>
      </c>
      <c r="P11" s="71"/>
    </row>
    <row r="12" spans="1:17" s="3" customFormat="1" ht="35.25" customHeight="1">
      <c r="A12" s="63"/>
      <c r="B12" s="72" t="s">
        <v>60</v>
      </c>
      <c r="C12" s="50">
        <v>29654777000</v>
      </c>
      <c r="D12" s="58">
        <v>2173290000</v>
      </c>
      <c r="E12" s="54">
        <f t="shared" si="1"/>
        <v>-27481487000</v>
      </c>
      <c r="F12" s="34">
        <f t="shared" si="2"/>
        <v>7.3286337644690436</v>
      </c>
      <c r="G12" s="45"/>
      <c r="H12" s="45"/>
      <c r="I12" s="65"/>
      <c r="N12" s="66">
        <f t="shared" si="0"/>
        <v>27481487000</v>
      </c>
      <c r="P12" s="73"/>
    </row>
    <row r="13" spans="1:17" s="3" customFormat="1" ht="35.25" hidden="1" customHeight="1">
      <c r="A13" s="63"/>
      <c r="B13" s="72" t="s">
        <v>61</v>
      </c>
      <c r="C13" s="50"/>
      <c r="D13" s="50"/>
      <c r="E13" s="54">
        <f t="shared" si="1"/>
        <v>0</v>
      </c>
      <c r="F13" s="34" t="e">
        <f t="shared" si="2"/>
        <v>#DIV/0!</v>
      </c>
      <c r="G13" s="44"/>
      <c r="H13" s="44"/>
      <c r="I13" s="65"/>
      <c r="N13" s="66">
        <f t="shared" si="0"/>
        <v>0</v>
      </c>
    </row>
    <row r="14" spans="1:17" s="3" customFormat="1" ht="35.25" customHeight="1">
      <c r="A14" s="63"/>
      <c r="B14" s="72" t="s">
        <v>62</v>
      </c>
      <c r="C14" s="50">
        <v>4040223000</v>
      </c>
      <c r="D14" s="50">
        <v>2000000000</v>
      </c>
      <c r="E14" s="54">
        <f t="shared" si="1"/>
        <v>-2040223000</v>
      </c>
      <c r="F14" s="34">
        <f t="shared" si="2"/>
        <v>49.502218070636204</v>
      </c>
      <c r="G14" s="45"/>
      <c r="H14" s="45"/>
      <c r="I14" s="65"/>
      <c r="L14" s="66"/>
      <c r="N14" s="66">
        <f t="shared" si="0"/>
        <v>2040223000</v>
      </c>
    </row>
    <row r="15" spans="1:17" s="33" customFormat="1" ht="35.25" customHeight="1">
      <c r="A15" s="69"/>
      <c r="B15" s="70" t="s">
        <v>63</v>
      </c>
      <c r="C15" s="13"/>
      <c r="D15" s="4"/>
      <c r="E15" s="54">
        <f t="shared" si="1"/>
        <v>0</v>
      </c>
      <c r="F15" s="34">
        <v>0</v>
      </c>
      <c r="G15" s="46"/>
      <c r="H15" s="46"/>
      <c r="I15" s="65"/>
      <c r="J15" s="74">
        <f>+D41</f>
        <v>0</v>
      </c>
      <c r="K15" s="74"/>
      <c r="N15" s="66">
        <f t="shared" si="0"/>
        <v>0</v>
      </c>
    </row>
    <row r="16" spans="1:17" s="3" customFormat="1" ht="35.25" customHeight="1">
      <c r="A16" s="63"/>
      <c r="B16" s="72" t="s">
        <v>64</v>
      </c>
      <c r="C16" s="4">
        <v>33995000000</v>
      </c>
      <c r="D16" s="4">
        <v>2550000000</v>
      </c>
      <c r="E16" s="54">
        <f t="shared" si="1"/>
        <v>-31445000000</v>
      </c>
      <c r="F16" s="34">
        <f>+D16/C16*100</f>
        <v>7.5011031033975577</v>
      </c>
      <c r="G16" s="45"/>
      <c r="H16" s="45"/>
      <c r="I16" s="66">
        <f>+C16-D16</f>
        <v>31445000000</v>
      </c>
      <c r="L16" s="66"/>
      <c r="N16" s="66">
        <f t="shared" si="0"/>
        <v>31445000000</v>
      </c>
    </row>
    <row r="17" spans="1:14" s="3" customFormat="1" ht="35.25" customHeight="1">
      <c r="A17" s="63"/>
      <c r="B17" s="72" t="s">
        <v>65</v>
      </c>
      <c r="C17" s="4">
        <v>0</v>
      </c>
      <c r="D17" s="4"/>
      <c r="E17" s="54">
        <f t="shared" si="1"/>
        <v>0</v>
      </c>
      <c r="F17" s="34">
        <v>0</v>
      </c>
      <c r="G17" s="44"/>
      <c r="H17" s="44"/>
      <c r="N17" s="66">
        <f t="shared" si="0"/>
        <v>0</v>
      </c>
    </row>
    <row r="18" spans="1:14" s="3" customFormat="1" ht="35.25" customHeight="1">
      <c r="A18" s="63"/>
      <c r="B18" s="72" t="s">
        <v>66</v>
      </c>
      <c r="C18" s="4">
        <v>0</v>
      </c>
      <c r="D18" s="4"/>
      <c r="E18" s="54">
        <f t="shared" si="1"/>
        <v>0</v>
      </c>
      <c r="F18" s="34">
        <v>0</v>
      </c>
      <c r="G18" s="44"/>
      <c r="H18" s="44"/>
      <c r="N18" s="66">
        <f t="shared" si="0"/>
        <v>0</v>
      </c>
    </row>
    <row r="19" spans="1:14" s="3" customFormat="1" ht="38.25" customHeight="1">
      <c r="A19" s="63"/>
      <c r="B19" s="75" t="s">
        <v>67</v>
      </c>
      <c r="C19" s="4">
        <v>664853358.00000012</v>
      </c>
      <c r="D19" s="4"/>
      <c r="E19" s="54">
        <f t="shared" si="1"/>
        <v>-664853358.00000012</v>
      </c>
      <c r="F19" s="34">
        <f t="shared" si="2"/>
        <v>0</v>
      </c>
      <c r="G19" s="45"/>
      <c r="H19" s="45"/>
      <c r="I19" s="66">
        <f>+C19-D19</f>
        <v>664853358.00000012</v>
      </c>
      <c r="N19" s="66">
        <f>+C19-D19</f>
        <v>664853358.00000012</v>
      </c>
    </row>
    <row r="20" spans="1:14" s="3" customFormat="1" ht="26.25" customHeight="1">
      <c r="A20" s="63">
        <v>2</v>
      </c>
      <c r="B20" s="67" t="s">
        <v>68</v>
      </c>
      <c r="C20" s="4"/>
      <c r="D20" s="4"/>
      <c r="E20" s="54">
        <f t="shared" si="1"/>
        <v>0</v>
      </c>
      <c r="F20" s="34">
        <v>0</v>
      </c>
      <c r="G20" s="44"/>
      <c r="H20" s="44"/>
    </row>
    <row r="21" spans="1:14" s="3" customFormat="1" ht="26.25" customHeight="1">
      <c r="A21" s="63" t="s">
        <v>8</v>
      </c>
      <c r="B21" s="67" t="s">
        <v>22</v>
      </c>
      <c r="C21" s="10"/>
      <c r="D21" s="10">
        <v>168234000000</v>
      </c>
      <c r="E21" s="54">
        <f t="shared" si="1"/>
        <v>168234000000</v>
      </c>
      <c r="F21" s="34">
        <v>0</v>
      </c>
      <c r="G21" s="44"/>
      <c r="H21" s="44"/>
      <c r="L21" s="66"/>
      <c r="M21" s="66"/>
    </row>
    <row r="22" spans="1:14" s="33" customFormat="1" ht="26.25" customHeight="1">
      <c r="A22" s="76"/>
      <c r="B22" s="70" t="s">
        <v>69</v>
      </c>
      <c r="C22" s="4">
        <v>0</v>
      </c>
      <c r="D22" s="13"/>
      <c r="E22" s="54">
        <f t="shared" si="1"/>
        <v>0</v>
      </c>
      <c r="F22" s="34">
        <v>0</v>
      </c>
      <c r="G22" s="44"/>
      <c r="H22" s="44"/>
    </row>
    <row r="23" spans="1:14" s="3" customFormat="1" ht="26.25" hidden="1" customHeight="1">
      <c r="A23" s="77">
        <v>1</v>
      </c>
      <c r="B23" s="8" t="s">
        <v>70</v>
      </c>
      <c r="C23" s="4">
        <v>0</v>
      </c>
      <c r="D23" s="4"/>
      <c r="E23" s="54">
        <f t="shared" si="1"/>
        <v>0</v>
      </c>
      <c r="F23" s="34">
        <v>0</v>
      </c>
      <c r="G23" s="44"/>
      <c r="H23" s="44"/>
    </row>
    <row r="24" spans="1:14" s="3" customFormat="1" ht="26.25" hidden="1" customHeight="1">
      <c r="A24" s="77">
        <v>2</v>
      </c>
      <c r="B24" s="8" t="s">
        <v>71</v>
      </c>
      <c r="C24" s="4">
        <v>0</v>
      </c>
      <c r="D24" s="4"/>
      <c r="E24" s="54">
        <f t="shared" si="1"/>
        <v>0</v>
      </c>
      <c r="F24" s="34">
        <v>0</v>
      </c>
      <c r="G24" s="44"/>
      <c r="H24" s="44"/>
    </row>
    <row r="25" spans="1:14" s="3" customFormat="1" ht="26.25" customHeight="1">
      <c r="A25" s="77">
        <v>1</v>
      </c>
      <c r="B25" s="8" t="s">
        <v>106</v>
      </c>
      <c r="C25" s="4"/>
      <c r="D25" s="4">
        <v>92233000000</v>
      </c>
      <c r="E25" s="54">
        <f t="shared" si="1"/>
        <v>92233000000</v>
      </c>
      <c r="F25" s="34">
        <v>0</v>
      </c>
      <c r="G25" s="45"/>
      <c r="H25" s="45"/>
    </row>
    <row r="26" spans="1:14" s="3" customFormat="1" ht="51" customHeight="1">
      <c r="A26" s="77">
        <v>2</v>
      </c>
      <c r="B26" s="78" t="s">
        <v>105</v>
      </c>
      <c r="C26" s="4"/>
      <c r="D26" s="4">
        <v>500000000</v>
      </c>
      <c r="E26" s="54">
        <f t="shared" si="1"/>
        <v>500000000</v>
      </c>
      <c r="F26" s="34">
        <v>0</v>
      </c>
      <c r="G26" s="44"/>
      <c r="H26" s="44"/>
    </row>
    <row r="27" spans="1:14" s="3" customFormat="1" ht="26.25" customHeight="1">
      <c r="A27" s="63" t="s">
        <v>12</v>
      </c>
      <c r="B27" s="62" t="s">
        <v>72</v>
      </c>
      <c r="C27" s="10"/>
      <c r="D27" s="10">
        <v>3800000000</v>
      </c>
      <c r="E27" s="54">
        <f t="shared" si="1"/>
        <v>3800000000</v>
      </c>
      <c r="F27" s="34">
        <v>0</v>
      </c>
      <c r="G27" s="45"/>
      <c r="H27" s="45"/>
      <c r="L27" s="66"/>
    </row>
    <row r="28" spans="1:14" s="3" customFormat="1" ht="26.25" customHeight="1">
      <c r="A28" s="63" t="s">
        <v>14</v>
      </c>
      <c r="B28" s="51" t="s">
        <v>73</v>
      </c>
      <c r="C28" s="4"/>
      <c r="D28" s="4"/>
      <c r="E28" s="54">
        <f t="shared" si="1"/>
        <v>0</v>
      </c>
      <c r="F28" s="34">
        <v>0</v>
      </c>
      <c r="G28" s="44"/>
      <c r="H28" s="44"/>
    </row>
    <row r="29" spans="1:14" s="3" customFormat="1" ht="26.25" customHeight="1">
      <c r="A29" s="63" t="s">
        <v>18</v>
      </c>
      <c r="B29" s="51" t="s">
        <v>74</v>
      </c>
      <c r="C29" s="31">
        <f t="shared" ref="C29:D29" si="5">C30+C35</f>
        <v>217825316974</v>
      </c>
      <c r="D29" s="31">
        <f t="shared" si="5"/>
        <v>3500000000</v>
      </c>
      <c r="E29" s="54">
        <f t="shared" si="1"/>
        <v>-214325316974</v>
      </c>
      <c r="F29" s="34">
        <f t="shared" si="2"/>
        <v>1.6067921069146274</v>
      </c>
      <c r="G29" s="44"/>
      <c r="H29" s="44"/>
      <c r="N29" s="66">
        <f>+C29-D29</f>
        <v>214325316974</v>
      </c>
    </row>
    <row r="30" spans="1:14" s="3" customFormat="1" ht="26.25" customHeight="1">
      <c r="A30" s="63" t="s">
        <v>5</v>
      </c>
      <c r="B30" s="62" t="s">
        <v>26</v>
      </c>
      <c r="C30" s="31">
        <f>+C31+C32</f>
        <v>0</v>
      </c>
      <c r="D30" s="31">
        <f>+D31+D32</f>
        <v>0</v>
      </c>
      <c r="E30" s="54">
        <f t="shared" si="1"/>
        <v>0</v>
      </c>
      <c r="F30" s="34">
        <v>0</v>
      </c>
      <c r="G30" s="44"/>
      <c r="H30" s="44"/>
      <c r="N30" s="66">
        <f t="shared" ref="N30:N33" si="6">+C30-D30</f>
        <v>0</v>
      </c>
    </row>
    <row r="31" spans="1:14" s="3" customFormat="1" ht="25.5" customHeight="1">
      <c r="A31" s="6">
        <v>1</v>
      </c>
      <c r="B31" s="7" t="s">
        <v>21</v>
      </c>
      <c r="C31" s="4"/>
      <c r="D31" s="11"/>
      <c r="E31" s="54">
        <f t="shared" si="1"/>
        <v>0</v>
      </c>
      <c r="F31" s="34">
        <v>0</v>
      </c>
      <c r="G31" s="45"/>
      <c r="H31" s="45"/>
      <c r="I31" s="2"/>
      <c r="N31" s="66">
        <f t="shared" si="6"/>
        <v>0</v>
      </c>
    </row>
    <row r="32" spans="1:14" s="3" customFormat="1" ht="25.5" customHeight="1">
      <c r="A32" s="6">
        <v>2</v>
      </c>
      <c r="B32" s="7" t="s">
        <v>22</v>
      </c>
      <c r="C32" s="4"/>
      <c r="D32" s="4"/>
      <c r="E32" s="54">
        <f t="shared" si="1"/>
        <v>0</v>
      </c>
      <c r="F32" s="34">
        <v>0</v>
      </c>
      <c r="G32" s="45"/>
      <c r="H32" s="45"/>
      <c r="I32" s="2"/>
      <c r="N32" s="66">
        <f t="shared" si="6"/>
        <v>0</v>
      </c>
    </row>
    <row r="33" spans="1:15" s="3" customFormat="1" ht="25.5" hidden="1" customHeight="1">
      <c r="A33" s="12" t="s">
        <v>7</v>
      </c>
      <c r="B33" s="7" t="s">
        <v>29</v>
      </c>
      <c r="C33" s="4"/>
      <c r="D33" s="11"/>
      <c r="E33" s="54">
        <f t="shared" si="1"/>
        <v>0</v>
      </c>
      <c r="F33" s="34" t="e">
        <f t="shared" si="2"/>
        <v>#DIV/0!</v>
      </c>
      <c r="G33" s="45"/>
      <c r="H33" s="45"/>
      <c r="I33" s="2"/>
      <c r="N33" s="66">
        <f t="shared" si="6"/>
        <v>0</v>
      </c>
    </row>
    <row r="34" spans="1:15" s="3" customFormat="1" ht="25.5" hidden="1" customHeight="1">
      <c r="A34" s="12" t="s">
        <v>7</v>
      </c>
      <c r="B34" s="7" t="s">
        <v>103</v>
      </c>
      <c r="C34" s="4"/>
      <c r="D34" s="11"/>
      <c r="E34" s="54">
        <f t="shared" si="1"/>
        <v>0</v>
      </c>
      <c r="F34" s="34" t="e">
        <f t="shared" si="2"/>
        <v>#DIV/0!</v>
      </c>
      <c r="G34" s="45"/>
      <c r="H34" s="45"/>
      <c r="I34" s="2"/>
    </row>
    <row r="35" spans="1:15" s="3" customFormat="1" ht="26.25" customHeight="1">
      <c r="A35" s="63" t="s">
        <v>8</v>
      </c>
      <c r="B35" s="62" t="s">
        <v>30</v>
      </c>
      <c r="C35" s="31">
        <f>+C36+C37</f>
        <v>217825316974</v>
      </c>
      <c r="D35" s="31">
        <f>+D36+D37</f>
        <v>3500000000</v>
      </c>
      <c r="E35" s="54">
        <f t="shared" si="1"/>
        <v>-214325316974</v>
      </c>
      <c r="F35" s="34">
        <f t="shared" si="2"/>
        <v>1.6067921069146274</v>
      </c>
      <c r="G35" s="44"/>
      <c r="H35" s="44"/>
      <c r="I35" s="66"/>
      <c r="N35" s="66">
        <f>+C35-D35</f>
        <v>214325316974</v>
      </c>
    </row>
    <row r="36" spans="1:15" s="3" customFormat="1" ht="25.5" customHeight="1">
      <c r="A36" s="6">
        <v>1</v>
      </c>
      <c r="B36" s="7" t="s">
        <v>21</v>
      </c>
      <c r="C36" s="4">
        <f>46897703358-664853358</f>
        <v>46232850000</v>
      </c>
      <c r="D36" s="4"/>
      <c r="E36" s="54">
        <f t="shared" si="1"/>
        <v>-46232850000</v>
      </c>
      <c r="F36" s="34">
        <f t="shared" si="2"/>
        <v>0</v>
      </c>
      <c r="G36" s="45"/>
      <c r="H36" s="45"/>
      <c r="I36" s="66">
        <f>+C36-D36</f>
        <v>46232850000</v>
      </c>
      <c r="N36" s="66">
        <f t="shared" ref="N36:N42" si="7">+C36-D36</f>
        <v>46232850000</v>
      </c>
    </row>
    <row r="37" spans="1:15" s="3" customFormat="1" ht="25.5" customHeight="1">
      <c r="A37" s="6">
        <v>2</v>
      </c>
      <c r="B37" s="7" t="s">
        <v>22</v>
      </c>
      <c r="C37" s="4">
        <v>171592466974</v>
      </c>
      <c r="D37" s="4">
        <f>SUM(D38:D40)</f>
        <v>3500000000</v>
      </c>
      <c r="E37" s="54">
        <f>+D37-C37</f>
        <v>-168092466974</v>
      </c>
      <c r="F37" s="34">
        <f t="shared" si="2"/>
        <v>2.0397165806412274</v>
      </c>
      <c r="G37" s="45"/>
      <c r="H37" s="45"/>
      <c r="I37" s="66"/>
      <c r="N37" s="66">
        <f t="shared" si="7"/>
        <v>168092466974</v>
      </c>
    </row>
    <row r="38" spans="1:15" s="3" customFormat="1" ht="39" customHeight="1">
      <c r="A38" s="12" t="s">
        <v>7</v>
      </c>
      <c r="B38" s="57" t="s">
        <v>132</v>
      </c>
      <c r="C38" s="56"/>
      <c r="D38" s="56">
        <v>500000000</v>
      </c>
      <c r="E38" s="163">
        <f t="shared" ref="E38:E40" si="8">+D38-C38</f>
        <v>500000000</v>
      </c>
      <c r="F38" s="34">
        <v>0</v>
      </c>
      <c r="G38" s="45"/>
      <c r="H38" s="45"/>
      <c r="I38" s="5"/>
      <c r="J38" s="5"/>
      <c r="K38" s="5"/>
      <c r="L38" s="2"/>
      <c r="M38" s="2"/>
      <c r="N38" s="66"/>
      <c r="O38" s="66"/>
    </row>
    <row r="39" spans="1:15" s="3" customFormat="1" ht="39" customHeight="1">
      <c r="A39" s="12" t="s">
        <v>7</v>
      </c>
      <c r="B39" s="57" t="s">
        <v>126</v>
      </c>
      <c r="C39" s="56"/>
      <c r="D39" s="56">
        <v>2000000000</v>
      </c>
      <c r="E39" s="163">
        <f t="shared" si="8"/>
        <v>2000000000</v>
      </c>
      <c r="F39" s="34">
        <v>0</v>
      </c>
      <c r="G39" s="45"/>
      <c r="H39" s="45"/>
      <c r="I39" s="5"/>
      <c r="J39" s="5"/>
      <c r="K39" s="5"/>
      <c r="L39" s="2"/>
      <c r="M39" s="2"/>
      <c r="N39" s="66"/>
      <c r="O39" s="66"/>
    </row>
    <row r="40" spans="1:15" s="3" customFormat="1" ht="39" customHeight="1">
      <c r="A40" s="12" t="s">
        <v>7</v>
      </c>
      <c r="B40" s="57" t="s">
        <v>127</v>
      </c>
      <c r="C40" s="56"/>
      <c r="D40" s="56">
        <v>1000000000</v>
      </c>
      <c r="E40" s="163">
        <f t="shared" si="8"/>
        <v>1000000000</v>
      </c>
      <c r="F40" s="34">
        <v>0</v>
      </c>
      <c r="G40" s="45"/>
      <c r="H40" s="45"/>
      <c r="I40" s="5"/>
      <c r="J40" s="5"/>
      <c r="K40" s="5"/>
      <c r="L40" s="2"/>
      <c r="M40" s="2"/>
      <c r="N40" s="66"/>
      <c r="O40" s="66"/>
    </row>
    <row r="41" spans="1:15" s="3" customFormat="1" ht="26.25" customHeight="1">
      <c r="A41" s="63" t="s">
        <v>75</v>
      </c>
      <c r="B41" s="62" t="s">
        <v>76</v>
      </c>
      <c r="C41" s="4"/>
      <c r="D41" s="4"/>
      <c r="E41" s="54">
        <f t="shared" si="1"/>
        <v>0</v>
      </c>
      <c r="F41" s="34">
        <v>0</v>
      </c>
      <c r="G41" s="5"/>
      <c r="H41" s="5"/>
      <c r="N41" s="66">
        <f t="shared" si="7"/>
        <v>0</v>
      </c>
    </row>
    <row r="42" spans="1:15" hidden="1">
      <c r="B42" s="21"/>
      <c r="C42" s="37">
        <v>293045680332</v>
      </c>
      <c r="E42" s="54">
        <f t="shared" si="1"/>
        <v>-293045680332</v>
      </c>
      <c r="F42" s="34">
        <f t="shared" si="2"/>
        <v>0</v>
      </c>
      <c r="N42" s="19">
        <f t="shared" si="7"/>
        <v>293045680332</v>
      </c>
    </row>
    <row r="43" spans="1:15" hidden="1">
      <c r="B43" s="21"/>
      <c r="C43" s="37" t="e">
        <f>+C42+'B16'!D10-'B16'!#REF!</f>
        <v>#REF!</v>
      </c>
      <c r="D43" s="22">
        <v>4601808215</v>
      </c>
      <c r="E43" s="54" t="e">
        <f t="shared" si="1"/>
        <v>#REF!</v>
      </c>
      <c r="F43" s="34" t="e">
        <f t="shared" si="2"/>
        <v>#REF!</v>
      </c>
    </row>
    <row r="44" spans="1:15" hidden="1">
      <c r="B44" s="24"/>
      <c r="C44" s="42" t="e">
        <f>+C43-C42</f>
        <v>#REF!</v>
      </c>
      <c r="E44" s="54" t="e">
        <f t="shared" si="1"/>
        <v>#REF!</v>
      </c>
      <c r="F44" s="34" t="e">
        <f t="shared" si="2"/>
        <v>#REF!</v>
      </c>
    </row>
    <row r="45" spans="1:15" hidden="1">
      <c r="B45" s="24"/>
      <c r="C45" s="42">
        <f>+C7-'B15'!C7</f>
        <v>-40560510000</v>
      </c>
      <c r="E45" s="54">
        <f t="shared" si="1"/>
        <v>40560510000</v>
      </c>
      <c r="F45" s="34">
        <f t="shared" si="2"/>
        <v>0</v>
      </c>
    </row>
    <row r="46" spans="1:15" hidden="1">
      <c r="B46" s="21"/>
      <c r="C46" s="21"/>
      <c r="E46" s="54">
        <f t="shared" si="1"/>
        <v>0</v>
      </c>
      <c r="F46" s="34" t="e">
        <f t="shared" si="2"/>
        <v>#DIV/0!</v>
      </c>
      <c r="N46" s="20">
        <v>4601808215</v>
      </c>
    </row>
    <row r="47" spans="1:15" hidden="1">
      <c r="B47" s="21"/>
      <c r="C47" s="21"/>
      <c r="E47" s="54">
        <f t="shared" si="1"/>
        <v>0</v>
      </c>
      <c r="F47" s="34" t="e">
        <f t="shared" si="2"/>
        <v>#DIV/0!</v>
      </c>
    </row>
    <row r="48" spans="1:15">
      <c r="B48" s="21"/>
      <c r="C48" s="21"/>
    </row>
    <row r="49" spans="2:3">
      <c r="B49" s="21"/>
      <c r="C49" s="21"/>
    </row>
    <row r="50" spans="2:3">
      <c r="B50" s="21"/>
      <c r="C50" s="21"/>
    </row>
    <row r="51" spans="2:3">
      <c r="B51" s="24"/>
      <c r="C51" s="24"/>
    </row>
    <row r="52" spans="2:3">
      <c r="B52" s="24"/>
      <c r="C52" s="24"/>
    </row>
  </sheetData>
  <mergeCells count="12">
    <mergeCell ref="I7:J7"/>
    <mergeCell ref="G7:H7"/>
    <mergeCell ref="E5:F5"/>
    <mergeCell ref="A1:B1"/>
    <mergeCell ref="A2:F2"/>
    <mergeCell ref="A3:F3"/>
    <mergeCell ref="C4:F4"/>
    <mergeCell ref="C1:F1"/>
    <mergeCell ref="D5:D6"/>
    <mergeCell ref="B5:B6"/>
    <mergeCell ref="A5:A6"/>
    <mergeCell ref="C5:C6"/>
  </mergeCells>
  <pageMargins left="0.39370078740157483" right="0.39370078740157483" top="0.27559055118110237" bottom="0.19685039370078741" header="0" footer="0"/>
  <pageSetup paperSize="9" scale="70" orientation="portrait" r:id="rId1"/>
  <headerFooter alignWithMargins="0"/>
  <rowBreaks count="1" manualBreakCount="1">
    <brk id="4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108</vt:lpstr>
      <vt:lpstr>109</vt:lpstr>
      <vt:lpstr>110</vt:lpstr>
      <vt:lpstr>111</vt:lpstr>
      <vt:lpstr>112</vt:lpstr>
      <vt:lpstr>Phụ biểu 01</vt:lpstr>
      <vt:lpstr>B15</vt:lpstr>
      <vt:lpstr>B16</vt:lpstr>
      <vt:lpstr>b17</vt:lpstr>
      <vt:lpstr>b34</vt:lpstr>
      <vt:lpstr>b35</vt:lpstr>
      <vt:lpstr>B36</vt:lpstr>
      <vt:lpstr>B37 </vt:lpstr>
      <vt:lpstr>B8-38</vt:lpstr>
      <vt:lpstr>B9-46 </vt:lpstr>
      <vt:lpstr>'B9-46 '!chuong_phuluc_46</vt:lpstr>
      <vt:lpstr>'B9-46 '!chuong_phuluc_46_name</vt:lpstr>
      <vt:lpstr>'B16'!Print_Area</vt:lpstr>
      <vt:lpstr>'b17'!Print_Area</vt:lpstr>
      <vt:lpstr>'109'!Print_Titles</vt:lpstr>
      <vt:lpstr>'111'!Print_Titles</vt:lpstr>
      <vt:lpstr>'B15'!Print_Titles</vt:lpstr>
      <vt:lpstr>'B16'!Print_Titles</vt:lpstr>
      <vt:lpstr>'b17'!Print_Titles</vt:lpstr>
      <vt:lpstr>'b34'!Print_Titles</vt:lpstr>
      <vt:lpstr>'b35'!Print_Titles</vt:lpstr>
      <vt:lpstr>'B37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PC</cp:lastModifiedBy>
  <cp:lastPrinted>2026-01-20T10:13:46Z</cp:lastPrinted>
  <dcterms:created xsi:type="dcterms:W3CDTF">2025-08-18T04:41:54Z</dcterms:created>
  <dcterms:modified xsi:type="dcterms:W3CDTF">2026-01-20T19:37:43Z</dcterms:modified>
</cp:coreProperties>
</file>